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60" windowWidth="19440" windowHeight="7770"/>
  </bookViews>
  <sheets>
    <sheet name="финансир" sheetId="1" r:id="rId1"/>
    <sheet name="Целевые индикаторы " sheetId="7" r:id="rId2"/>
    <sheet name="план-график" sheetId="10" r:id="rId3"/>
  </sheets>
  <definedNames>
    <definedName name="_ftn1" localSheetId="0">финансир!$A$17</definedName>
    <definedName name="_ftn2" localSheetId="0">финансир!$A$19</definedName>
    <definedName name="_ftn3" localSheetId="0">финансир!$A$20</definedName>
    <definedName name="_ftn4" localSheetId="0">финансир!$A$21</definedName>
    <definedName name="_ftnref1" localSheetId="0">финансир!$D$6</definedName>
    <definedName name="_ftnref2" localSheetId="0">финансир!$E$6</definedName>
    <definedName name="_ftnref3" localSheetId="0">финансир!$F$6</definedName>
    <definedName name="_ftnref4" localSheetId="0">финансир!$G$6</definedName>
    <definedName name="_xlnm.Print_Titles" localSheetId="0">финансир!$7:$7</definedName>
    <definedName name="_xlnm.Print_Area" localSheetId="2">'план-график'!$A$1:$L$165</definedName>
    <definedName name="_xlnm.Print_Area" localSheetId="0">финансир!$A$1:$P$156</definedName>
    <definedName name="_xlnm.Print_Area" localSheetId="1">'Целевые индикаторы '!$A$1:$G$137</definedName>
  </definedNames>
  <calcPr calcId="145621"/>
</workbook>
</file>

<file path=xl/calcChain.xml><?xml version="1.0" encoding="utf-8"?>
<calcChain xmlns="http://schemas.openxmlformats.org/spreadsheetml/2006/main">
  <c r="F105" i="7" l="1"/>
  <c r="F113" i="7"/>
  <c r="I9" i="1" l="1"/>
  <c r="H9" i="1"/>
  <c r="I59" i="1"/>
  <c r="H59" i="1"/>
  <c r="I63" i="1"/>
  <c r="H63" i="1"/>
  <c r="I66" i="1"/>
  <c r="H66" i="1"/>
  <c r="I92" i="1"/>
  <c r="H92" i="1"/>
  <c r="I123" i="1"/>
  <c r="H123" i="1"/>
  <c r="I126" i="1"/>
  <c r="H126" i="1"/>
  <c r="I133" i="1"/>
  <c r="I136" i="1" s="1"/>
  <c r="H133" i="1"/>
  <c r="H136" i="1" s="1"/>
  <c r="I138" i="1"/>
  <c r="H138" i="1"/>
  <c r="I142" i="1"/>
  <c r="H142" i="1"/>
  <c r="I144" i="1"/>
  <c r="E144" i="1"/>
  <c r="I153" i="1"/>
  <c r="H29" i="10" l="1"/>
  <c r="H7" i="10" s="1"/>
  <c r="H6" i="10" s="1"/>
  <c r="H55" i="10"/>
  <c r="H57" i="10"/>
  <c r="H66" i="10"/>
  <c r="H67" i="10"/>
  <c r="H96" i="10"/>
  <c r="H97" i="10"/>
  <c r="H122" i="10"/>
  <c r="H142" i="10"/>
  <c r="H143" i="10"/>
  <c r="H151" i="10"/>
  <c r="H152" i="10"/>
  <c r="I165" i="10"/>
  <c r="I143" i="10"/>
  <c r="M144" i="1"/>
  <c r="I152" i="10"/>
  <c r="I151" i="10"/>
  <c r="I159" i="10"/>
  <c r="H160" i="10" l="1"/>
  <c r="H161" i="10"/>
  <c r="I161" i="10"/>
  <c r="I160" i="10"/>
  <c r="I158" i="10"/>
  <c r="I156" i="10"/>
  <c r="H156" i="10"/>
  <c r="I155" i="10"/>
  <c r="H155" i="10"/>
  <c r="H154" i="10"/>
  <c r="H153" i="10"/>
  <c r="I154" i="10"/>
  <c r="I153" i="10"/>
  <c r="H146" i="10"/>
  <c r="H145" i="10"/>
  <c r="H144" i="10"/>
  <c r="I146" i="10"/>
  <c r="I144" i="10"/>
  <c r="H131" i="10"/>
  <c r="I131" i="10"/>
  <c r="H130" i="10"/>
  <c r="H129" i="10" s="1"/>
  <c r="H121" i="10" s="1"/>
  <c r="I130" i="10"/>
  <c r="H128" i="10"/>
  <c r="I128" i="10"/>
  <c r="H127" i="10"/>
  <c r="I127" i="10"/>
  <c r="H126" i="10"/>
  <c r="I126" i="10"/>
  <c r="H125" i="10"/>
  <c r="I125" i="10"/>
  <c r="H124" i="10"/>
  <c r="I124" i="10"/>
  <c r="H123" i="10"/>
  <c r="I123" i="10"/>
  <c r="I100" i="10" l="1"/>
  <c r="I99" i="10"/>
  <c r="H101" i="10"/>
  <c r="H115" i="10"/>
  <c r="I115" i="10"/>
  <c r="I114" i="10"/>
  <c r="I113" i="10" s="1"/>
  <c r="H114" i="10"/>
  <c r="I112" i="10"/>
  <c r="H112" i="10"/>
  <c r="I111" i="10"/>
  <c r="H111" i="10"/>
  <c r="I110" i="10"/>
  <c r="H110" i="10"/>
  <c r="I109" i="10"/>
  <c r="I108" i="10" s="1"/>
  <c r="I106" i="10" s="1"/>
  <c r="H109" i="10"/>
  <c r="I101" i="10"/>
  <c r="H100" i="10"/>
  <c r="H92" i="10"/>
  <c r="I92" i="10"/>
  <c r="H91" i="10"/>
  <c r="I91" i="10"/>
  <c r="I90" i="10"/>
  <c r="H90" i="10"/>
  <c r="H89" i="10"/>
  <c r="I89" i="10"/>
  <c r="H88" i="10"/>
  <c r="I88" i="10"/>
  <c r="H87" i="10"/>
  <c r="I87" i="10"/>
  <c r="H86" i="10"/>
  <c r="I86" i="10"/>
  <c r="H85" i="10"/>
  <c r="I85" i="10"/>
  <c r="H84" i="10"/>
  <c r="I84" i="10"/>
  <c r="H83" i="10"/>
  <c r="I83" i="10"/>
  <c r="H82" i="10"/>
  <c r="I82" i="10"/>
  <c r="H81" i="10"/>
  <c r="I81" i="10"/>
  <c r="H80" i="10"/>
  <c r="I80" i="10"/>
  <c r="I79" i="10"/>
  <c r="H79" i="10"/>
  <c r="H78" i="10"/>
  <c r="I78" i="10"/>
  <c r="H77" i="10"/>
  <c r="I77" i="10"/>
  <c r="H76" i="10"/>
  <c r="I76" i="10"/>
  <c r="H75" i="10"/>
  <c r="I75" i="10"/>
  <c r="H74" i="10"/>
  <c r="I74" i="10"/>
  <c r="H73" i="10"/>
  <c r="I73" i="10"/>
  <c r="H72" i="10"/>
  <c r="I72" i="10"/>
  <c r="H71" i="10"/>
  <c r="I71" i="10"/>
  <c r="H70" i="10"/>
  <c r="I70" i="10"/>
  <c r="H69" i="10"/>
  <c r="I69" i="10"/>
  <c r="H68" i="10"/>
  <c r="I68" i="10"/>
  <c r="H99" i="10" l="1"/>
  <c r="I98" i="10"/>
  <c r="I67" i="10"/>
  <c r="H108" i="10"/>
  <c r="M154" i="1"/>
  <c r="I152" i="1"/>
  <c r="I150" i="1" s="1"/>
  <c r="M150" i="1"/>
  <c r="L150" i="1"/>
  <c r="H150" i="1"/>
  <c r="E150" i="1"/>
  <c r="D150" i="1"/>
  <c r="I149" i="1"/>
  <c r="E147" i="1"/>
  <c r="E153" i="1" s="1"/>
  <c r="M145" i="1"/>
  <c r="M153" i="1" s="1"/>
  <c r="I145" i="1"/>
  <c r="L144" i="1"/>
  <c r="L153" i="1" s="1"/>
  <c r="H144" i="1"/>
  <c r="H153" i="1" s="1"/>
  <c r="D144" i="1"/>
  <c r="D153" i="1" s="1"/>
  <c r="I140" i="1"/>
  <c r="I139" i="1"/>
  <c r="M138" i="1"/>
  <c r="M142" i="1" s="1"/>
  <c r="L138" i="1"/>
  <c r="L142" i="1" s="1"/>
  <c r="E138" i="1"/>
  <c r="E142" i="1" s="1"/>
  <c r="D138" i="1"/>
  <c r="D142" i="1" s="1"/>
  <c r="I135" i="1"/>
  <c r="I134" i="1"/>
  <c r="M133" i="1"/>
  <c r="L133" i="1"/>
  <c r="E133" i="1"/>
  <c r="D133" i="1"/>
  <c r="I132" i="1"/>
  <c r="H132" i="1"/>
  <c r="I131" i="1"/>
  <c r="I130" i="1"/>
  <c r="M129" i="1"/>
  <c r="I129" i="1"/>
  <c r="M126" i="1"/>
  <c r="M136" i="1" s="1"/>
  <c r="L126" i="1"/>
  <c r="L136" i="1" s="1"/>
  <c r="E126" i="1"/>
  <c r="E136" i="1" s="1"/>
  <c r="D126" i="1"/>
  <c r="D136" i="1" s="1"/>
  <c r="M121" i="1"/>
  <c r="L121" i="1"/>
  <c r="I121" i="1"/>
  <c r="H121" i="1"/>
  <c r="E121" i="1"/>
  <c r="D121" i="1"/>
  <c r="M118" i="1"/>
  <c r="L118" i="1"/>
  <c r="I118" i="1"/>
  <c r="H118" i="1"/>
  <c r="E118" i="1"/>
  <c r="D118" i="1"/>
  <c r="I117" i="1"/>
  <c r="I116" i="1"/>
  <c r="I115" i="1"/>
  <c r="I114" i="1"/>
  <c r="M113" i="1"/>
  <c r="M111" i="1" s="1"/>
  <c r="L113" i="1"/>
  <c r="L111" i="1" s="1"/>
  <c r="L94" i="1" s="1"/>
  <c r="L123" i="1" s="1"/>
  <c r="H113" i="1"/>
  <c r="H111" i="1" s="1"/>
  <c r="E113" i="1"/>
  <c r="E111" i="1" s="1"/>
  <c r="D113" i="1"/>
  <c r="D111" i="1" s="1"/>
  <c r="I112" i="1"/>
  <c r="M109" i="1"/>
  <c r="L109" i="1"/>
  <c r="I109" i="1"/>
  <c r="H109" i="1"/>
  <c r="E109" i="1"/>
  <c r="D109" i="1"/>
  <c r="M105" i="1"/>
  <c r="M104" i="1" s="1"/>
  <c r="I105" i="1"/>
  <c r="I104" i="1" s="1"/>
  <c r="E105" i="1"/>
  <c r="E104" i="1" s="1"/>
  <c r="M96" i="1"/>
  <c r="M95" i="1" s="1"/>
  <c r="L95" i="1"/>
  <c r="I95" i="1"/>
  <c r="H95" i="1"/>
  <c r="H94" i="1" s="1"/>
  <c r="E95" i="1"/>
  <c r="D95" i="1"/>
  <c r="M92" i="1"/>
  <c r="R92" i="1" s="1"/>
  <c r="E92" i="1"/>
  <c r="I90" i="1"/>
  <c r="I88" i="1"/>
  <c r="I87" i="1"/>
  <c r="H87" i="1"/>
  <c r="I86" i="1"/>
  <c r="H86" i="1"/>
  <c r="I85" i="1"/>
  <c r="H85" i="1"/>
  <c r="I84" i="1"/>
  <c r="H84" i="1"/>
  <c r="I83" i="1"/>
  <c r="H83" i="1"/>
  <c r="I82" i="1"/>
  <c r="H82" i="1"/>
  <c r="I80" i="1"/>
  <c r="H77" i="1"/>
  <c r="I76" i="1"/>
  <c r="I71" i="1"/>
  <c r="I70" i="1"/>
  <c r="I69" i="1"/>
  <c r="I68" i="1"/>
  <c r="M66" i="1"/>
  <c r="L66" i="1"/>
  <c r="L92" i="1" s="1"/>
  <c r="E66" i="1"/>
  <c r="D66" i="1"/>
  <c r="D92" i="1" s="1"/>
  <c r="I62" i="1"/>
  <c r="I60" i="1"/>
  <c r="M59" i="1"/>
  <c r="L59" i="1"/>
  <c r="E59" i="1"/>
  <c r="D59" i="1"/>
  <c r="M57" i="1"/>
  <c r="Q57" i="1" s="1"/>
  <c r="L57" i="1"/>
  <c r="I57" i="1"/>
  <c r="H57" i="1"/>
  <c r="E57" i="1"/>
  <c r="D57" i="1"/>
  <c r="H55" i="1"/>
  <c r="I54" i="1"/>
  <c r="H54" i="1"/>
  <c r="I53" i="1"/>
  <c r="H53" i="1"/>
  <c r="I52" i="1"/>
  <c r="H52" i="1"/>
  <c r="I51" i="1"/>
  <c r="H51" i="1"/>
  <c r="I50" i="1"/>
  <c r="I49" i="1"/>
  <c r="H49" i="1"/>
  <c r="I32" i="1"/>
  <c r="I22" i="1"/>
  <c r="M9" i="1"/>
  <c r="M63" i="1" s="1"/>
  <c r="L9" i="1"/>
  <c r="Q9" i="1" s="1"/>
  <c r="E9" i="1"/>
  <c r="E63" i="1" s="1"/>
  <c r="D9" i="1"/>
  <c r="D63" i="1" s="1"/>
  <c r="D94" i="1" l="1"/>
  <c r="D123" i="1" s="1"/>
  <c r="I64" i="1"/>
  <c r="Q92" i="1"/>
  <c r="S92" i="1"/>
  <c r="S123" i="1"/>
  <c r="H155" i="1"/>
  <c r="H64" i="1"/>
  <c r="Q153" i="1"/>
  <c r="M155" i="1"/>
  <c r="M64" i="1"/>
  <c r="R63" i="1"/>
  <c r="M94" i="1"/>
  <c r="M123" i="1" s="1"/>
  <c r="D155" i="1"/>
  <c r="E94" i="1"/>
  <c r="E123" i="1" s="1"/>
  <c r="Q136" i="1"/>
  <c r="Q142" i="1"/>
  <c r="R153" i="1"/>
  <c r="E155" i="1"/>
  <c r="I94" i="1"/>
  <c r="I155" i="1" s="1"/>
  <c r="I113" i="1"/>
  <c r="I111" i="1" s="1"/>
  <c r="I154" i="1"/>
  <c r="L63" i="1"/>
  <c r="Q63" i="1" l="1"/>
  <c r="S63" i="1"/>
  <c r="L155" i="1"/>
  <c r="R155" i="1"/>
  <c r="M124" i="1"/>
  <c r="R123" i="1"/>
  <c r="Q123" i="1"/>
  <c r="S155" i="1" l="1"/>
  <c r="Q155" i="1"/>
  <c r="I58" i="10" l="1"/>
  <c r="I59" i="10"/>
  <c r="H60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M44" i="10" s="1"/>
  <c r="I45" i="10"/>
  <c r="I46" i="10"/>
  <c r="I47" i="10"/>
  <c r="I48" i="10"/>
  <c r="I49" i="10"/>
  <c r="I50" i="10"/>
  <c r="I51" i="10"/>
  <c r="I52" i="10"/>
  <c r="I53" i="10"/>
  <c r="I54" i="10"/>
  <c r="I56" i="10"/>
  <c r="I55" i="10" s="1"/>
  <c r="H40" i="10"/>
  <c r="H8" i="10"/>
  <c r="H9" i="10"/>
  <c r="M9" i="10" s="1"/>
  <c r="H10" i="10"/>
  <c r="H11" i="10"/>
  <c r="H12" i="10"/>
  <c r="H13" i="10"/>
  <c r="M13" i="10" s="1"/>
  <c r="H14" i="10"/>
  <c r="H15" i="10"/>
  <c r="H16" i="10"/>
  <c r="H17" i="10"/>
  <c r="M17" i="10" s="1"/>
  <c r="H18" i="10"/>
  <c r="H19" i="10"/>
  <c r="H21" i="10"/>
  <c r="M21" i="10" s="1"/>
  <c r="H22" i="10"/>
  <c r="M22" i="10" s="1"/>
  <c r="H23" i="10"/>
  <c r="H24" i="10"/>
  <c r="H25" i="10"/>
  <c r="M25" i="10" s="1"/>
  <c r="H26" i="10"/>
  <c r="M26" i="10" s="1"/>
  <c r="H27" i="10"/>
  <c r="H28" i="10"/>
  <c r="H31" i="10"/>
  <c r="H32" i="10"/>
  <c r="H33" i="10"/>
  <c r="H34" i="10"/>
  <c r="H35" i="10"/>
  <c r="H36" i="10"/>
  <c r="H37" i="10"/>
  <c r="H38" i="10"/>
  <c r="H39" i="10"/>
  <c r="H41" i="10"/>
  <c r="M41" i="10" s="1"/>
  <c r="H42" i="10"/>
  <c r="H43" i="10"/>
  <c r="M43" i="10" s="1"/>
  <c r="H44" i="10"/>
  <c r="H45" i="10"/>
  <c r="M45" i="10" s="1"/>
  <c r="H46" i="10"/>
  <c r="H48" i="10"/>
  <c r="H53" i="10"/>
  <c r="H54" i="10"/>
  <c r="H56" i="10"/>
  <c r="M112" i="10"/>
  <c r="H113" i="10"/>
  <c r="H98" i="10"/>
  <c r="H159" i="10"/>
  <c r="H106" i="10"/>
  <c r="F84" i="7"/>
  <c r="F55" i="7"/>
  <c r="M61" i="10"/>
  <c r="M62" i="10"/>
  <c r="M63" i="10"/>
  <c r="M64" i="10"/>
  <c r="M65" i="10"/>
  <c r="M93" i="10"/>
  <c r="M94" i="10"/>
  <c r="M95" i="10"/>
  <c r="M117" i="10"/>
  <c r="M118" i="10"/>
  <c r="M119" i="10"/>
  <c r="M120" i="10"/>
  <c r="M132" i="10"/>
  <c r="M141" i="10"/>
  <c r="M147" i="10"/>
  <c r="M148" i="10"/>
  <c r="M149" i="10"/>
  <c r="M150" i="10"/>
  <c r="M162" i="10"/>
  <c r="M163" i="10"/>
  <c r="M164" i="10"/>
  <c r="M158" i="10"/>
  <c r="M157" i="10"/>
  <c r="M155" i="10"/>
  <c r="M153" i="10"/>
  <c r="M145" i="10"/>
  <c r="M131" i="10"/>
  <c r="M130" i="10"/>
  <c r="M128" i="10"/>
  <c r="M124" i="10"/>
  <c r="M125" i="10"/>
  <c r="M126" i="10"/>
  <c r="M127" i="10"/>
  <c r="M123" i="10"/>
  <c r="M114" i="10"/>
  <c r="M110" i="10"/>
  <c r="M109" i="10"/>
  <c r="M107" i="10"/>
  <c r="I103" i="10"/>
  <c r="M103" i="10" s="1"/>
  <c r="M101" i="10"/>
  <c r="H102" i="10"/>
  <c r="M89" i="10"/>
  <c r="M73" i="10"/>
  <c r="M74" i="10"/>
  <c r="M75" i="10"/>
  <c r="M76" i="10"/>
  <c r="M79" i="10"/>
  <c r="M80" i="10"/>
  <c r="M81" i="10"/>
  <c r="M82" i="10"/>
  <c r="M90" i="10"/>
  <c r="M31" i="10"/>
  <c r="H59" i="10"/>
  <c r="H58" i="10"/>
  <c r="M85" i="10"/>
  <c r="M86" i="10"/>
  <c r="M78" i="10"/>
  <c r="M70" i="10"/>
  <c r="M71" i="10"/>
  <c r="M91" i="10"/>
  <c r="H49" i="10"/>
  <c r="H50" i="10"/>
  <c r="H51" i="10"/>
  <c r="H52" i="10"/>
  <c r="H47" i="10"/>
  <c r="H20" i="10"/>
  <c r="I116" i="10"/>
  <c r="M116" i="10" s="1"/>
  <c r="M146" i="10"/>
  <c r="F125" i="7"/>
  <c r="F124" i="7"/>
  <c r="F114" i="7"/>
  <c r="F107" i="7"/>
  <c r="F135" i="7"/>
  <c r="F130" i="7"/>
  <c r="F100" i="7"/>
  <c r="F98" i="7"/>
  <c r="F10" i="7"/>
  <c r="I105" i="10"/>
  <c r="M105" i="10" s="1"/>
  <c r="I104" i="10"/>
  <c r="M104" i="10" s="1"/>
  <c r="F89" i="7"/>
  <c r="F11" i="7"/>
  <c r="F112" i="7"/>
  <c r="H30" i="10"/>
  <c r="M23" i="10" l="1"/>
  <c r="M56" i="10"/>
  <c r="M50" i="10"/>
  <c r="M46" i="10"/>
  <c r="M38" i="10"/>
  <c r="M30" i="10"/>
  <c r="M18" i="10"/>
  <c r="M37" i="10"/>
  <c r="M33" i="10"/>
  <c r="M49" i="10"/>
  <c r="I122" i="10"/>
  <c r="M122" i="10" s="1"/>
  <c r="M59" i="10"/>
  <c r="I142" i="10"/>
  <c r="M34" i="10"/>
  <c r="M36" i="10"/>
  <c r="M32" i="10"/>
  <c r="M20" i="10"/>
  <c r="M16" i="10"/>
  <c r="M12" i="10"/>
  <c r="M42" i="10"/>
  <c r="M14" i="10"/>
  <c r="M10" i="10"/>
  <c r="M55" i="10"/>
  <c r="M51" i="10"/>
  <c r="M39" i="10"/>
  <c r="M35" i="10"/>
  <c r="M27" i="10"/>
  <c r="M113" i="10"/>
  <c r="M40" i="10"/>
  <c r="M24" i="10"/>
  <c r="M15" i="10"/>
  <c r="M144" i="10"/>
  <c r="I102" i="10"/>
  <c r="M102" i="10" s="1"/>
  <c r="M100" i="10"/>
  <c r="M92" i="10"/>
  <c r="M72" i="10"/>
  <c r="M83" i="10"/>
  <c r="M48" i="10"/>
  <c r="M28" i="10"/>
  <c r="M19" i="10"/>
  <c r="M11" i="10"/>
  <c r="M88" i="10"/>
  <c r="M84" i="10"/>
  <c r="M152" i="10"/>
  <c r="M99" i="10"/>
  <c r="M87" i="10"/>
  <c r="M52" i="10"/>
  <c r="M8" i="10"/>
  <c r="I7" i="10"/>
  <c r="M58" i="10"/>
  <c r="I57" i="10"/>
  <c r="M69" i="10"/>
  <c r="M77" i="10"/>
  <c r="M29" i="10"/>
  <c r="M47" i="10"/>
  <c r="I129" i="10"/>
  <c r="M129" i="10" s="1"/>
  <c r="M159" i="10"/>
  <c r="M160" i="10"/>
  <c r="M68" i="10"/>
  <c r="M142" i="10" l="1"/>
  <c r="I6" i="10"/>
  <c r="M6" i="10" s="1"/>
  <c r="M143" i="10"/>
  <c r="M7" i="10"/>
  <c r="I66" i="10"/>
  <c r="M67" i="10"/>
  <c r="M98" i="10"/>
  <c r="I121" i="10"/>
  <c r="M121" i="10" s="1"/>
  <c r="M57" i="10"/>
  <c r="M111" i="10"/>
  <c r="H165" i="10" l="1"/>
  <c r="M151" i="10"/>
  <c r="M108" i="10"/>
  <c r="M66" i="10"/>
  <c r="N67" i="10"/>
  <c r="M106" i="10" l="1"/>
  <c r="I97" i="10"/>
  <c r="M97" i="10" l="1"/>
  <c r="I96" i="10"/>
  <c r="M96" i="10" l="1"/>
  <c r="M165" i="10" l="1"/>
</calcChain>
</file>

<file path=xl/sharedStrings.xml><?xml version="1.0" encoding="utf-8"?>
<sst xmlns="http://schemas.openxmlformats.org/spreadsheetml/2006/main" count="1598" uniqueCount="546">
  <si>
    <t>Приспособление входной группы, оборудование путей движения внутри здания, оборудование пандусами, поручнями, тактильными полосами, лифтом, подъёмным устройством, приспособление прилегающей территории, автостоянки для инвалидов, адаптация санитарных узлов, установка системы информации и сигнализации об опасности (визуальной, звуковой, тактильной) в государственных организациях социального обслуживания, организациях для детей-сирот и детей, оставшихся без попечения родителей</t>
  </si>
  <si>
    <t>1.1.2.</t>
  </si>
  <si>
    <t>Реконструкция перехода между спальным и лечебными корпусами с установкой грузопассажирского (больничного) лифта Областного государственного автономного учреждения социального обслуживания «Реабилитационный центр для инвалидов молодого возраста «Сосновый бор» в р.п. Вешкайма»</t>
  </si>
  <si>
    <t>1.2.1.</t>
  </si>
  <si>
    <t>1.3.2.1.</t>
  </si>
  <si>
    <t>1.3.2.2.</t>
  </si>
  <si>
    <t>1.3.2.3.</t>
  </si>
  <si>
    <t>1.3.2.4.</t>
  </si>
  <si>
    <t>1.4.1.</t>
  </si>
  <si>
    <t>"Содействие занятости населения, улучшение условий и охраны труда и здоровья на рабочем месте"</t>
  </si>
  <si>
    <t>Основное мероприятие "Содействие трудоустройству населения, улучшение условий, охраны труда и здоровья на рабочем месте, развитие социального партнёрства"</t>
  </si>
  <si>
    <t>Выплата денежного вознаграждения в рамках реализации постановления Правительства Ульяновской области от 07.11.2014 "О денежном вознаграждении граждан, оказавших содействие в раскрытии налоговых преступлений, установлении фактов совершения налоговых правонарушений, производстве по делам об административных правонарушениях в области налогов и сборов, а также в области законодательства о труде и об охране труд</t>
  </si>
  <si>
    <t>Улучшение условий, охраны труда и здоровья на рабочем месте</t>
  </si>
  <si>
    <t>Основное мероприятие "Содействие в трудоустройстве незанятых инвалидов на оборудованные (оснащенные) для них рабочие места"</t>
  </si>
  <si>
    <t>Основное мероприятие "Привлечение соотечественников, проживающих за рубежом, на постоянное место жительство в Ульяновскую область "</t>
  </si>
  <si>
    <t>Предоставление участникам подпрограммы мер поддержки</t>
  </si>
  <si>
    <t xml:space="preserve"> «Обеспечение реализации государственной программы» на 2015-2018 годы</t>
  </si>
  <si>
    <t>Основное мероприятие «Обеспечение деятельности государственного заказчика и соисполнителей государственной программы»</t>
  </si>
  <si>
    <t>Обеспечение деятельности центрального аппарата Управления и его территориальных органов</t>
  </si>
  <si>
    <t>Содержание подведомственных  учреждений (содержание и обеспечение деятельности  учреждений социального обслуживания инвалидов, граждан пожилого возраста и иных категорий граждан, детских домов, детских домов-интернатов и социально-реабилитационных центров для несовершеннолетних, областных государственных учреждений социальной защиты населения по обеспечению хозяйственного обслуживания и областных государственных казённых учреждений центров занятости населения)</t>
  </si>
  <si>
    <t>Основное мероприятие "Мероприятия в области энергосбережения и энергоэффективности"</t>
  </si>
  <si>
    <t xml:space="preserve">Технические и технологические мероприятия: модернизация систем наружного и внутреннего освещения с установкой энергосберегающих светильников, утепление ограждающих зданий (стен, входов, окон, подвалов, установка оконных блоков и т.д.) </t>
  </si>
  <si>
    <t>Предоставление субсидий  на оплату жилого помещения и коммунальных услуг 22408 граждан. 1. Прием документов. 2.Принятие решения о назначении субсидии. 3. Назначение субсидии. 3. Формирование выплатных документов. 4. Направление выплатных документов в кредитные организации и отделения почтовой связи.</t>
  </si>
  <si>
    <t>Предоставление компенсаций по оплате жилого помещения и коммунальных услуг 7000 граждан. 1. Прием документов. 2.Принятие решения о назначении субсидии. 3. Назначение субсидии. 3. Формирование выплатных документов. 4. Направление выплатных документов в кредитные организации и отделения почтовой связи.</t>
  </si>
  <si>
    <t>Сбор пакетов документов территориальными органами, принятие решения о выплате, оформление решения протоколом, подготовка распоряжения на перечисление денежных средств, предоставление  адресной   помощи 1400 семьям</t>
  </si>
  <si>
    <t>Сбор пакетов документов от территориальных органов СЗН, подготовка заседания областной общественной комиссии, оформление протокола комиссии, подготовка распоряжения на перечисление денежных средств, предоставление адресной материальной помощи 1446 гражданам</t>
  </si>
  <si>
    <t>1) прием документов; 2) подготовка распорядительного документа; 3) предоставление выплаты. Предоставление мер социальной поддержки 298  труженикам тыла</t>
  </si>
  <si>
    <t xml:space="preserve">Предоставление мер социальной поддержки 115565 ветеранам труда Ульяновской области. По оплате ЖКУ: 1. Реестры получателей направляются в расчётную организацию (РО). 2. РО осуществляет расчёт сумм ЕДК. 3. Получение от РО реестров с рассчитанными суммами ЕДК. 4 Формирование выплатных документов на представление ЕДК через почтовые отделения и кредитные </t>
  </si>
  <si>
    <t xml:space="preserve">Ежемесячные и единовременные выплаты 136 почётным гражданам 1.Прием документов. 2.Принятие решения о назначении компенс. выплаты на погребение Почётного гражданина Ульяновской области, на установление надгробия на могиле Почётного гражданина Ульяновской области. 3.Формирование выплатных документов. 4. Направление выплатных документов на оплату через Сбербанк и Главпочтамт </t>
  </si>
  <si>
    <t>1) прием документов; 2) подготовка распорядительного документа; 3) предоставление выплаты. Выплата пособия по погребению 135 отдельным категориям граждан</t>
  </si>
  <si>
    <t xml:space="preserve">1) прием документов; 2) подготовка распорядительного документа; 3) предоставление выплаты. Предоставление дополнительных мер социальной поддержки 9 гражданам </t>
  </si>
  <si>
    <t>Предоставление мер социальной поддержки 12770 педагогическим работникам образовательных учреждений. 1. Реестры получателей направляются в расчётную организацию (РО). 2. РО осуществляет расчёт сумм ЕДК. 3. Получение от РО реестров с рассчитанными суммами ЕДК. 4 Формирование выплатных документов на представление ЕДК через почтовые отделения и кредитные организации</t>
  </si>
  <si>
    <t>1) прием документов; 2) подготовка распорядительного документа; 3) предоставление выплаты. Оказание  помощи 3 гражданам</t>
  </si>
  <si>
    <t>Единовременное пособие выплачено на 23 усыновлённых ребёнка</t>
  </si>
  <si>
    <t>Предоставление единовременного пособия осуществляется на заявительной основе. По состоянию на 01.10.2016 приняты документы для выплаты единовременного пособия на 23 усыновлённых ребёнка, приняты решения о назначении пособия на 23 усыновлённых ребёнка.</t>
  </si>
  <si>
    <t>Произведено возмещение расходов 12 получателям</t>
  </si>
  <si>
    <t>По состоянию на 01.10.2016 выдано 3 сертификата для проведения ремонтных работ, планируют обратиться в уполномоченный орган для проведения ремонтных работ и возмещения расходов на его проведение 6 лиц из числа детей-сирот и детей, оставшихся без попечения родителей.</t>
  </si>
  <si>
    <t>Единовременное пособие выплачено на 427 детей, данная мера поддержки предоставляется по факту обращения граждан.</t>
  </si>
  <si>
    <t>На 01.10.2016 значение целевого индикатора составило 85,2 % (целевой индикатор перевыполнен)</t>
  </si>
  <si>
    <t>Во 2 кварале льготным проездом воспользовалось 9166 федеральных льготников</t>
  </si>
  <si>
    <t>заключение контракта, поставка транспорта</t>
  </si>
  <si>
    <t>Организация работы по улучшению условий охраны труда и здоровья</t>
  </si>
  <si>
    <t>Министерство промышленности, строительства, жилищно-коммунального комплекса и транспорта Ульяновской области</t>
  </si>
  <si>
    <t>Удельный вес работников, занятых во вредных производствах и (или) опасных условиях труда, от общей численности работников, процентов</t>
  </si>
  <si>
    <t>Численность работников, занятых во вредных производствах и (или) опасных условиях труда, тыс. человек</t>
  </si>
  <si>
    <t xml:space="preserve">Удельный вес рабочих мест, на которых проведена специальная оценка условий труда, в общем количестве рабочих мест, процентов </t>
  </si>
  <si>
    <t>Количество рабочих мест, на которых проведена специальная оценка условий труда (от общего количества рабочих мест)</t>
  </si>
  <si>
    <t>Численность пострадавших в результате несчастных случаев на производстве с утратой трудоспособности на 1 рабочий день и более человек</t>
  </si>
  <si>
    <t xml:space="preserve">Директор департамента методологии и организации социальных выплат и жилищных субсидий А.А.Адонин, Департамент социального благополучия, и.о.директора департамента  - начальник отдела социальной помощи и социальной сплочённости  Дёмкина Анна Александровна
</t>
  </si>
  <si>
    <t>И.О. директора департамента социального благополучия Дёмкина Анна Александровна, департамент охраны прав несовершеннолетних  директор департамента Габбасова Наталья Николаевна</t>
  </si>
  <si>
    <t>Директор департамента методологии и организации социальных выплат и жилищных субсидий А.А.Адонин</t>
  </si>
  <si>
    <t xml:space="preserve"> И.О. директора департамента социального благополучия Дёмкина Анна Александровна</t>
  </si>
  <si>
    <t>И.О. директора департамента социальной защиты населения Дёмкина Анна Александровна</t>
  </si>
  <si>
    <t>департамента финансов, 44-03-80</t>
  </si>
  <si>
    <t>Количество получателей государственных услуг в сфере содействия занятости населения, человек</t>
  </si>
  <si>
    <t>Удельный вес рабочих мест, на которых проведена специальная оценка условий труда, в общем количестве рабочих мест, процентов</t>
  </si>
  <si>
    <t xml:space="preserve">Уровень регистрируемой безработицы к численности эко-номически активного населения Ульяновской области, процентов </t>
  </si>
  <si>
    <t xml:space="preserve">Количество получателей государственных услуг в сфере содействия занятости населения, человек </t>
  </si>
  <si>
    <t xml:space="preserve"> </t>
  </si>
  <si>
    <t>1,46.</t>
  </si>
  <si>
    <t>Предоставление детям-сиротам и детям, оставшимся без попе-чения родителей, а также отдельным категориям лиц из их числа, являющимся собственниками жилых помещений в мно-гоквартирных домах, расположенных на территории Ульянов-ской области, ежемесячной компенсации расходов на уплату взноса на капитальный ремонт общего имущества в таких мно-гоквартирных домах</t>
  </si>
  <si>
    <t>Министерство</t>
  </si>
  <si>
    <t>Отчёт об исполнении плана -  графика реализации государственной программы  за III квартал 2016 года</t>
  </si>
  <si>
    <t>За 9мес. 2016 года пособие предоставлено на 58089 человек. Задолженности перед получателями нет.</t>
  </si>
  <si>
    <t>За 9 месяцев меры социальной поддержки  представлены 249 гражданину в полном объёме</t>
  </si>
  <si>
    <t>За 9 месяцев ежемесячная денежная  выплата представлена 150355 человек в полном объёме.</t>
  </si>
  <si>
    <t>За 9 месяцев 2016 года компенсация выплачена 4444 чел. В соответствии с Постановлением №57-П компенсация назначается за проезд, осуществляемый с 1 мая по 31 октября. Задолженности перед получателями нет.</t>
  </si>
  <si>
    <t>За 9 месяцев 2016 года выплаты ЕДК представлены 115416 ветеранам в  полном объёме</t>
  </si>
  <si>
    <t>За 9 месяцев 2016 года выплата пособия по погребению представлена  1292 гражданам в полном объёме.</t>
  </si>
  <si>
    <t>За 9 месяцев меры социальной поддержки представлены 3346 гражданину в полном объёме.</t>
  </si>
  <si>
    <t>За 9 месяцев 2016 годамеры социальной поддержки  представлены 258 человеку в  полном объёме.</t>
  </si>
  <si>
    <t>За 9 месяцев 2016 года меры социальной поддержки  представлены 35 гражданам в  полном объёме.</t>
  </si>
  <si>
    <t>За 9 месяцев 2016 года меры социальной поддержки представлены 825 гражданам в полном объёме.</t>
  </si>
  <si>
    <t>За 9 месяцев  меры социальной поддержки представлены 223 человекам в  полном объёме.</t>
  </si>
  <si>
    <t>За 9 месяцев 2016 года меры социальной поддержки  представлены 2900 человекам в  полном объёме.</t>
  </si>
  <si>
    <t>За 9месяцев 2016 года выплата ЕДК представлена 95372 ветеранам в полном объёме.</t>
  </si>
  <si>
    <t>За  9 месяцев 2016 года меры социальной поддержки представлены 249 труженникам в полном объёме.</t>
  </si>
  <si>
    <t>За 9 месяцев 2016 года меры социальной поддержки представлены  875 реабилитированному гражданину в  полном объёме.</t>
  </si>
  <si>
    <t>Мера социальной поддержки предоставляются по факту обращения граждан. За 9 месяцев 2016 года обращений не поступало.</t>
  </si>
  <si>
    <t>Мера социальной поддержки предосавляется по факту обращения граждан. Обращений за 9 месяцев 2016 года не поступало.</t>
  </si>
  <si>
    <t>За 9 месяцев 2016 года выплачено 2137 пособий. Задолженности перед получателями нет.</t>
  </si>
  <si>
    <t>За 9 месяцев 2016 года перевозка несовершеннолетних не осуществлялась.</t>
  </si>
  <si>
    <t>За 9 месяцев 2016 года меры социальной поддержки  представлены 92 гражданам в  полном объёме.</t>
  </si>
  <si>
    <t>Расходы не производились в связи с отсутствием заявителей</t>
  </si>
  <si>
    <t>Обращений от граждан не поступало.</t>
  </si>
  <si>
    <t>Ресурсное обеспечение   мер социальной поддержки семей,имеющих детей,от общей потребности на их реализпацию, процентов</t>
  </si>
  <si>
    <t>Ресурсное обеспечение  социальной поддержки отдельных категорий граждан от общей потребности на их реализацию, процентов</t>
  </si>
  <si>
    <t>№ п/п</t>
  </si>
  <si>
    <t>Наименование раздела, мероприятия</t>
  </si>
  <si>
    <t>Распорядитель средств</t>
  </si>
  <si>
    <t>Освоение, тыс. руб.</t>
  </si>
  <si>
    <t>В рамках каких соглашений поступают средства из ФБ, МБ и ИИ</t>
  </si>
  <si>
    <t>ФБ</t>
  </si>
  <si>
    <t>ОБ</t>
  </si>
  <si>
    <t>МБ</t>
  </si>
  <si>
    <t>ИИ</t>
  </si>
  <si>
    <t>«Развитие мер социальной поддержки отдельных категорий граждан»</t>
  </si>
  <si>
    <t>Итого по подпрограмме</t>
  </si>
  <si>
    <t>Итого по программе</t>
  </si>
  <si>
    <t>Проведение социально значимых мероприятий</t>
  </si>
  <si>
    <t>Обеспечение исполнения полномочий по предоставлению ежемесячной денежной компенсации на оплату жилищно-коммунальных услуг отдельным категориям граждан</t>
  </si>
  <si>
    <t>Внедрение современных технологий в деятельность учреждений системы социальной защиты и обслуживания населения</t>
  </si>
  <si>
    <t>"Семья и дети"</t>
  </si>
  <si>
    <t>"Доступная среда"</t>
  </si>
  <si>
    <t>Иные мероприятия</t>
  </si>
  <si>
    <t>"Содействие занятости населения, улучшение условий и охраны труда"</t>
  </si>
  <si>
    <t>Реализация прав граждан на труд и социальная защита от безработицы, а также создание благоприятных условий для обеспечения занятости населения</t>
  </si>
  <si>
    <t>«Оказание содействия добровольному переселению в Ульяновскую область соотечественников, проживающих за рубежом»</t>
  </si>
  <si>
    <t>Наименование</t>
  </si>
  <si>
    <t>Исполнитель мероприятия (ИОГВ, ФИО, должность, тел.)</t>
  </si>
  <si>
    <t>Плановый срок реализации мероприятия</t>
  </si>
  <si>
    <t>Фактический срок реализации мероприятия</t>
  </si>
  <si>
    <t>Результат реализации мероприятий ГП (краткое описание, % выполнения работы)/значения целевых индикаторов</t>
  </si>
  <si>
    <t xml:space="preserve">Начало </t>
  </si>
  <si>
    <t xml:space="preserve">Окончание </t>
  </si>
  <si>
    <t xml:space="preserve">Плановое </t>
  </si>
  <si>
    <t>Фактическое</t>
  </si>
  <si>
    <t>запланированные</t>
  </si>
  <si>
    <t>достигнутые</t>
  </si>
  <si>
    <t>1.1.</t>
  </si>
  <si>
    <t>1.2.</t>
  </si>
  <si>
    <t>1.3.</t>
  </si>
  <si>
    <t>1.4.</t>
  </si>
  <si>
    <t>1.5.</t>
  </si>
  <si>
    <t>Доступная среда</t>
  </si>
  <si>
    <t>4</t>
  </si>
  <si>
    <t>5</t>
  </si>
  <si>
    <t>Предоставление субсидий на оплату жилого помещения и коммунальных услуг</t>
  </si>
  <si>
    <t>Предоставление компенсаций по оплате жилого помещения и коммунальных услуг</t>
  </si>
  <si>
    <t>Предоставление государственной социальной помощи, в том числе на основании социального контракта</t>
  </si>
  <si>
    <t>Предоставление мер социальной поддержки ветеранам труда</t>
  </si>
  <si>
    <t>Предоставление мер социальной поддержки труженикам тыла</t>
  </si>
  <si>
    <t>Предоставление мер социальной поддержки реабилитированным лицам и лицам, пострадавшим от политических репрессий</t>
  </si>
  <si>
    <t>Обеспечение ежемесячных выплат почётным гражданам Ульяновской области</t>
  </si>
  <si>
    <t>Обеспечение доплаты к пенсиям государственным служащим, получающим пенсию в соответствии с законодательством</t>
  </si>
  <si>
    <t>Предоставление услуг по погребению отдельных категорий граждан</t>
  </si>
  <si>
    <t>Предоставление дополнительных мер социальной поддержки супругам, детям и родителям лиц, замещавших государственные должности Ульяновской области, должности государственной гражданской службы Ульяновской области или должности в государственных органах Ульяновской области, не являющиеся должностями государственной гражданской службы Ульяновской области, и погибших при исполнении должностных (трудовых) обязанностей или умерших вследствие ранения, контузии, заболевания или увечья, полученных при исполнении должностных (трудовых) обязанностей</t>
  </si>
  <si>
    <t>Предоставление мер социальной поддержки педагогическим работникам образовательных учреждений, работающим и проживающим в сельской местности, рабочих посёлках (посёлках городского типа)</t>
  </si>
  <si>
    <t>Предоставление компенсационных выплат за проезд на садово-дачные массивы для социально не защищённых категорий лиц</t>
  </si>
  <si>
    <t>Выплата единовременной материальной помощи военнослужащим, сотрудникам правоохранительных органов и членам их семей</t>
  </si>
  <si>
    <t>Оказание мер социальной поддержки инвалидам боевых действий, проживающим на территории Ульяновской области</t>
  </si>
  <si>
    <t>Реализация мер социальной поддержки граждан, добровольно участвующих в охране общественного порядка на территории Ульяновской области</t>
  </si>
  <si>
    <t>Выплата пособий лицам, страдающим психическими расстройствами, находящимся в трудной жизненной ситуации</t>
  </si>
  <si>
    <t>Единовременные выплаты за вред, причинённый при оказании противотуберкулёзной помощи</t>
  </si>
  <si>
    <t>Обеспечение равной доступности услуг общественного транспорта для отдельных категорий граждан</t>
  </si>
  <si>
    <t>Предоставление мер поддержки творческим работникам</t>
  </si>
  <si>
    <t>Предоставление мер социальной поддержки инвалидам и участникам Великой Отечественной войны</t>
  </si>
  <si>
    <t>Предоставление мер государственной поддержки гражданам в связи с введением экономически обоснованных тарифов и нормативов потребления коммунальных услуг</t>
  </si>
  <si>
    <t>Предоставление мер социальной поддержки жёнам граждан, уволенных с военной службы</t>
  </si>
  <si>
    <t>Предоставление государственным гражданским служащим единовременной социальной выплаты на приобретение жилья</t>
  </si>
  <si>
    <t>Предоставление мер социальной поддержки гражданам, родившимся в период с 01 января 1932 года по 31 декабря 1945 года</t>
  </si>
  <si>
    <t>Выплата премий Губернатора Ульяновской области инвалидам</t>
  </si>
  <si>
    <t>Предоставление мер социальной поддержки работникам противопожарной службы Ульяновской области, профессиональных аварийно-спасательных служб и профессиональных аварийно-спасательных формирований Ульяновской области и лицам из их числа</t>
  </si>
  <si>
    <t>Предоставление мер социальной поддержки сельским старостам</t>
  </si>
  <si>
    <t>Предоставление мер социальной государственной поддержки добровольным пожарным</t>
  </si>
  <si>
    <t>Компенсационные выплаты гражданам при возникновении поствакцинальных осложнений</t>
  </si>
  <si>
    <t>Предоставление мер социальной поддержки на оплату жилищно-коммунальных услуг отдельным категориям граждан</t>
  </si>
  <si>
    <t>Выплаты инвалидам  страховых премий по договору обязательного страхования владельцев транспортных средств</t>
  </si>
  <si>
    <t>Предоставление дополнительных мер социальной поддержки многодетным семьям</t>
  </si>
  <si>
    <t>Выплата единовременных пособий гражданам, усыновившим (удочерившим) детей-сирот и детей, оставшихся без попечения родителей, на территории Ульяновской области</t>
  </si>
  <si>
    <t>Проведение ремонта жилых помещений, принадлежащих детям-сиротам и детям, оставшимся без попечения родителей, а также лицам из числа детей-сирот и детей, оставшихся без попечения родителей, на праве собственности</t>
  </si>
  <si>
    <t>Предоставление выплаты на содержание ребёнка в семье опекуна и приёмной семье, а также вознаграждение, причитающееся приёмному родителю</t>
  </si>
  <si>
    <t>Деятельность по опеке и попечительству в отношении несовершеннолетних</t>
  </si>
  <si>
    <t>Выплата ежемесячного пособия на ребёнка гражданам, имеющим детей</t>
  </si>
  <si>
    <t>Реализация мер социальной поддержки детей военнослужащих, сотрудников органов внутренних дел Федеральной службы безопасности Российской Федерации, прокуратуры Российской Федерации, органов уголовно-исполнительной системы Министерства юстиции Российской Федерации</t>
  </si>
  <si>
    <t>Дополнительная социальная поддержка семей, имеющих детей</t>
  </si>
  <si>
    <t>Выплата ежегодных премий Губернатора Ульяновской области «Семья года»</t>
  </si>
  <si>
    <t>Предоставление мер социальной поддержки по улучшению демографической ситуации в Ульяновской области</t>
  </si>
  <si>
    <t>Предоставление мер социальной поддержки по обеспечению полноценным питанием беременных женщин и кормящих матерей (в части ежемесячной денежной выплаты)</t>
  </si>
  <si>
    <t>Единовременное пособие беременной жене военнослужащего, проходящего военную службу по призыву, а также ежемесячное пособие на ребёнка военнослужащего, проходящего военную службу по призыву</t>
  </si>
  <si>
    <t>Выплата пособий по уходу за ребёнком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</si>
  <si>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</si>
  <si>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 xml:space="preserve">Выплата пособий женщинам, вставшим на учёт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 </t>
  </si>
  <si>
    <t>Выплата пособий при рождении ребёнка гражданам, не подлежащим обязательному  социальному страхованию на случай временной нетрудоспособности и в связи с материнством</t>
  </si>
  <si>
    <t xml:space="preserve">Выплата единовременного пособия при всех формах устройства детей, лишённых родительского попечения, в семью </t>
  </si>
  <si>
    <t>Реализация мероприятий по перевозке несовершеннолетних, самостоятельно ушедших из семей, детских домов, школ-интернатов, специальных учебно-воспитательных учреждений</t>
  </si>
  <si>
    <t>1.3.1.</t>
  </si>
  <si>
    <t>1.3.2.</t>
  </si>
  <si>
    <t>Повышение уровня доступности приоритетных объектов социальной защиты и услуг</t>
  </si>
  <si>
    <t>Приспособление входной группы, оборудование путей движения внутри здания, оборудование пандусами, поручнями, тактильными полосами, лифтом, подъёмным устройством, приспособление прилегающей территории, автостоянки для инвалидов, адаптация санитарных узлов, установка системы информации и сигнализации об опасности (визуальной, звуковой, тактильной) в областных государственных учреждениях социального обслуживания:</t>
  </si>
  <si>
    <t>Областное государственное автономное учреждение социального обслуживания «Психоневрологический интернат в пос. Лесной»</t>
  </si>
  <si>
    <t>Областное государственное автономное учреждение социального обслуживания «Геронтологический центр в г. Ульяновске»</t>
  </si>
  <si>
    <t>Областное государственное автономное учреждение социального обслуживания «Психоневрологический интернат в пос. Дальнее Поле»</t>
  </si>
  <si>
    <t>Областное государственное казённое учреждение социального обслуживания «Социально-оздоровительный центр для граждан пожилого возраста и инвалидов в г. Новоульяновске»</t>
  </si>
  <si>
    <t>Областное государственное автономное учреждение социального обслуживания «Специальный дом-интернат для престарелых и инвалидов в с. Репьёвка Колхозная»</t>
  </si>
  <si>
    <t>Повышение доступности и качества реабилитационных услуг для инвалидов, в том числе для детей-инвалидов, содействие в их социальной интеграции</t>
  </si>
  <si>
    <t>Оснащение реабилитационным оборудованием областных государственных учреждений социального обслуживания</t>
  </si>
  <si>
    <t>Областное государственное казённое учреждение социального обслуживания «Реабилитационный центр для детей и подростков с ограниченными возможностями «Подсолнух» в г. Ульяновске»</t>
  </si>
  <si>
    <t>Реализация комплекса информационных, просветительских и общественных мероприятий</t>
  </si>
  <si>
    <t>Организация курса лекций по применению жестового языка для родителей детей-инвалидов с нарушением слуха, специалистов органов социальной защиты, здравоохранения</t>
  </si>
  <si>
    <t>Информационные и просветительские мероприятия, направленные на преодоление социальной разобщённости в обществе и формирование позитивного отношения в обществе к проблеме обеспечения доступной среды жизнедеятельности для инвалидов и других маломобильных групп населения (далее – МГН) в Ульяновской области</t>
  </si>
  <si>
    <t>Проведение информационно-просветительской кампании по формированию у населения позитивного образа инвалидов и других МГН, подготовка и публикация учебных, информационных, справочных, методических пособий, руководств по формированию доступной среды для инвалидов и других МГН</t>
  </si>
  <si>
    <t>Проведение месячника «Белая трость», Международного дня глухих, Дня больных рассеянным склерозом, Дня больных сахарным диабетом</t>
  </si>
  <si>
    <t xml:space="preserve">Участие сборных команд Ульяновской области в межрегиональных и всероссийских соревнованиях среди инвалидов </t>
  </si>
  <si>
    <t>Проведение летней и зимней спартакиады для инвалидов и граждан пожилого возраста</t>
  </si>
  <si>
    <t>Приобретение микроавтобуса для перевозки инвалидов и других МГН</t>
  </si>
  <si>
    <t>Доля детей-сирот и детей, оставшихся без попечения родителей, переданных на воспитание в семьи граждан Российской Федерации, проживающих на территории Ульяновской области, в общей численности детей-сирот и детей, оставшихся без попечения родителей, проживающих на территории Ульяновской области, процентов</t>
  </si>
  <si>
    <t>Целевые индикаторы подпрограммы 3</t>
  </si>
  <si>
    <t>Целевые индикаторы подпрограммы 4</t>
  </si>
  <si>
    <t xml:space="preserve">Уровень регистрируемой безработицы к численности экономически активного населения Ульяновской области, процентов </t>
  </si>
  <si>
    <t>Доля инвалидов, которым планируется оказать содействие в трудоустройстве, в общей численности инвалидов трудоспособного возраста, процентов</t>
  </si>
  <si>
    <t xml:space="preserve">Целевые индикаторы подпрограммы 5 </t>
  </si>
  <si>
    <t xml:space="preserve">Целевые индикаторы подпрограммы 6 </t>
  </si>
  <si>
    <t>Уровень достижения плановых значений целевых индикаторов государственной программы, процентов</t>
  </si>
  <si>
    <t>Снижение объёма потребления энергетических ресурсов (электрическая и тепловая энергия, природный газ) и воды учреждениями, подведомственными Министерству здравоохранения и социального развития Ульяновской области, к уровню 2009 года (в сопоставимых условиях), процентов</t>
  </si>
  <si>
    <t>Обеспечение деятельности центрального аппарата и его территориальных органов</t>
  </si>
  <si>
    <t>Количество участников государственной программы и членов их семей, прибывших в Российскую Федерацию и зарегистрированных в территориальных органах Федеральной миграционной службы, человек</t>
  </si>
  <si>
    <t>Доля участников-заявителей подпрограммы в возрасте до 30 лет в общей численности участников подпрограммы (заявителей и членов их семей) трудоспособного возраста, процентов</t>
  </si>
  <si>
    <t>Предоставление субсидий областного бюджета Ульяновской области юридическим лицам, не являющимся государственными (муниципальными) учреждениями, индивидуальным предпринимателям, оказывающим услуги в области социального обслуживания населения</t>
  </si>
  <si>
    <t>Обращений не поступало.</t>
  </si>
  <si>
    <t>Снижение объёма потребления энергетических ресурсов (электрическая и тепловая энергия, природный газ) и воды учреждениями, подведомственными Главного управления труда,занятости и социального благополучия Ульяновской области, к уровню 2009 года (в сопоставимых условиях), процентов</t>
  </si>
  <si>
    <t>1.9.</t>
  </si>
  <si>
    <t xml:space="preserve">Реконструкция незавершенного строительстом здания ОГКУСО «Пансионат для граждан пожилого возраста в р.п.Языково» и оснащение его технологическим оборудованием </t>
  </si>
  <si>
    <t>Реализация социальных программ,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пенсионерам, являющимся получателями страховых пенсий по старости и по инвалидности, и обучением компьютерной грамотности неработающих пенсионеров</t>
  </si>
  <si>
    <t>1.10.</t>
  </si>
  <si>
    <t>Субсидии из федерального бюджета бюджетам муниципальных образований на софинансирование расходов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</si>
  <si>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3.5.</t>
  </si>
  <si>
    <t>1 кв.</t>
  </si>
  <si>
    <t>4 кв.</t>
  </si>
  <si>
    <t>2 кв.</t>
  </si>
  <si>
    <t>3 кв.</t>
  </si>
  <si>
    <t>Средства на реализацию мероприятий, предусмотренных региональными программами переселения, включёнными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</si>
  <si>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Доля граждан, получивших социальные услуги в учреждениях социального обслуживания, в общей численности граждан, обратившихся за получением социальных услуг в учреждениях социального обслуживания, процентов</t>
  </si>
  <si>
    <t>Причина отклонения</t>
  </si>
  <si>
    <t>Процент достижения целевого индикатора (Факт/План)</t>
  </si>
  <si>
    <t>Фактическое значение</t>
  </si>
  <si>
    <t>Плановое значение</t>
  </si>
  <si>
    <t>Наименование целевого индикатора</t>
  </si>
  <si>
    <t>"Социальная поддержка и защита населения Ульяновской области на 2014-2018 годы"</t>
  </si>
  <si>
    <t>Сведения о достижении целевых показателей Государственной программы</t>
  </si>
  <si>
    <t>Приложение 3</t>
  </si>
  <si>
    <t>Численность соотечественников из числа граждан, вынужденно покинувших территорию Украины, переселившихся в Ульяновскую область, человек (5.1.1)</t>
  </si>
  <si>
    <t>Предоставление ежемесячной денежной выплаты производится на заявительной основе</t>
  </si>
  <si>
    <t>1.11.</t>
  </si>
  <si>
    <t>Приложение  №2</t>
  </si>
  <si>
    <t>Меры социальной поддержки предоставлены 2 человекам, задолженности перед получателями нет</t>
  </si>
  <si>
    <t>субвенции для осуществления деятельности по опеке и попечительству для 23 МО, процент выполнения 100 %</t>
  </si>
  <si>
    <t>Предоставление адресной материальной помощи гражданам, оказавшимся в трудной жизненной ситуации; адресной материальной помощи неработающим пенсионерам, являющимся получателями страховых пенсий по старости и по инвалидности; адресной материальной помощи гражданам, которым предоставляется лечение методом программного системного гемодиализа</t>
  </si>
  <si>
    <t>Приобретение протезно-ортопедических изделий лицам, не имеющим инвалидности, но по медицинским показаниям нуждающимся в них</t>
  </si>
  <si>
    <t>Предоставление мер социальной поддержки ветеранам труда Ульяновской области</t>
  </si>
  <si>
    <t>Реализация мер социальной поддержки родителей военнослужащих, сотрудников органов внутренних дел, Федеральной службы безопасности Российской Федерации, прокуратуры Российской Федерации, органов уголовно-исполнительной системы Министерства юстиции Российской Федерации, погибших при исполнении обязанностей военной службы, служебных обязанностей или умерших вследствие ранения, контузии, заболеваний, увечья, полученных при исполнении обязанностей военной службы, служебных обязанностей</t>
  </si>
  <si>
    <t>Материальное обеспечение вдов Сычева В.А .и Доронина Н.П.</t>
  </si>
  <si>
    <t>Предоставление мер государственной социальной поддержки отдельных категорий специалистов социального обслуживания населения и детских домов, работающих и проживающих в сельской местности на территории Ульяновской области»</t>
  </si>
  <si>
    <t>Предоставление мер социальной поддержки отдельных категорий молодых специалистов учреждений социального обслуживания населения и детских домов</t>
  </si>
  <si>
    <t>Предоставление единовременного пособия в целях возмещения вреда, причиненного в связи с исполнением работниками противопожарной службы Ульяновской области трудовых обязанностей</t>
  </si>
  <si>
    <t>1.5.35.</t>
  </si>
  <si>
    <t>Предоставление мер социальной поддержки на обеспечение жильём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</si>
  <si>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Предоставление мер социальной поддержки  лицам награжденным знаком «Почетный донор СССР» и «Почетный донор России»</t>
  </si>
  <si>
    <t>1.6.</t>
  </si>
  <si>
    <t>1.7.</t>
  </si>
  <si>
    <t>2.1.</t>
  </si>
  <si>
    <t>2.2.</t>
  </si>
  <si>
    <t>Предоставление ежемесячной выплаты лицам из числа детей-сирот и детей, оставшихся без попечения родителей, обучающимся в муниципальных учреждениях образования</t>
  </si>
  <si>
    <t>Предоставление ежемесячной денежной выплаты на обеспечение проезда детей-сирот и детей, оставшихся без попечения родителей, а также лиц из числа детей-сирот и детей, оставшихся без попечения родителей, обучающихся в муниципальных учреждениях образования,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учёбы</t>
  </si>
  <si>
    <t>Оплата проезда к месту лечения и обратно детей-сирот и детей, оставшихся без попечения родителей, а также лиц из числа детей, оставшихся без попечения родителей</t>
  </si>
  <si>
    <t>Возмещение расходов, связанных с обучением детей – сирот и детей, оставшихся без попечения родителей, а также лиц из числа детей, оставшихся без попечения родителей, на курсах по подготовке к поступлению в образовательные учреждения среднего профессионального и высшего профессионального образования</t>
  </si>
  <si>
    <t xml:space="preserve">Ежемесячная выплата на ребенка до достижения им возраста 3 лет  </t>
  </si>
  <si>
    <t>Предоставление мер социальной поддержи отдельным категориям инвалидов,  имеющих детей, по оплате жилых помещений частного жилищного фонда</t>
  </si>
  <si>
    <t>Организация льготного проезда железнодорожным транспортом пригородного сообщения обучающихся и студентов учреждений образования</t>
  </si>
  <si>
    <t>Реализация полномочий по оказанию семьям, детям и отдельным гражданам, попавшим в трудную жизненную ситуацию, помощи и реализации прав и интересов, в улучшении их социального положения, а также психологического статуса и содержание деятельности ОГКУ СО "Центр социально-психологической помощи семье и детям "Семья" в г. Ульяновске"</t>
  </si>
  <si>
    <t>-</t>
  </si>
  <si>
    <t>Областное государственное автономное учреждение социального обслуживания «Дом-интернат для престарелых и инвалидов «Союз» в с. Бригадировка»</t>
  </si>
  <si>
    <t>5.2.</t>
  </si>
  <si>
    <t>Информирование местного населения и соотечественников, проживающих за рубежом, о добровольном переселении в Ульяновскую область</t>
  </si>
  <si>
    <t>3.1.</t>
  </si>
  <si>
    <t>3.1.1.1.</t>
  </si>
  <si>
    <t>3.1.1.2.</t>
  </si>
  <si>
    <t>3.1.1.3.</t>
  </si>
  <si>
    <t>3.1.1.4.</t>
  </si>
  <si>
    <t>3.1.1.5.</t>
  </si>
  <si>
    <t>3.1.1.9.</t>
  </si>
  <si>
    <t>3.2.</t>
  </si>
  <si>
    <t>3.2.1.1.</t>
  </si>
  <si>
    <t>3.2.1.2.</t>
  </si>
  <si>
    <t>3.3.1.</t>
  </si>
  <si>
    <t>3.3.2.</t>
  </si>
  <si>
    <t>3.3.2.1.</t>
  </si>
  <si>
    <t>3.3.2.2.</t>
  </si>
  <si>
    <t>3.3.2.3.</t>
  </si>
  <si>
    <t>3.3.2.4.</t>
  </si>
  <si>
    <t>3.4.</t>
  </si>
  <si>
    <t>3.4.1.</t>
  </si>
  <si>
    <t>Информирование населения и работодателей о положении на рынке труда</t>
  </si>
  <si>
    <t xml:space="preserve">Мероприятия в области социального партнёрства </t>
  </si>
  <si>
    <t xml:space="preserve">Софинансирование дополнительных мероприятий в сфере занятости населения, включающих в себя содействие в трудоустройстве незанятым инвалидам, в том числе инвалидам, использующим кресла-коляски, на оборудованные (оснащённые) для них рабочие места и создание инфраструктуры, необходимой для беспрепятственного доступа к рабочим местам </t>
  </si>
  <si>
    <t>Профессиональное обучение и дополнительное профессиональное образование женщин в период отпуска по уходу за ребёнком до достижения им возраста трёх лет</t>
  </si>
  <si>
    <t>6.1.</t>
  </si>
  <si>
    <t>Обеспечение деятельности центрального аппарата Министерства и его территориальных органов</t>
  </si>
  <si>
    <t>6.3.</t>
  </si>
  <si>
    <t xml:space="preserve"> «Обеспечение реализации государственной программы»</t>
  </si>
  <si>
    <t>Семья и дети</t>
  </si>
  <si>
    <t>3.</t>
  </si>
  <si>
    <t>6</t>
  </si>
  <si>
    <t>х</t>
  </si>
  <si>
    <t>Количество граждан пожилого возраста и инвалидов, принявших участие в областных общественно и социально значимых мероприятиях и в мероприятиях, предназначенных для реализации социокультурных потребностей граждан пожилого возраста и инвалидов, тыс. человек</t>
  </si>
  <si>
    <t>Количество работников, прошедших обучение по охране труда в аккредитованных обучающих организациях, человек</t>
  </si>
  <si>
    <t>Доля малоимущих семей и малоимущих одиноко проживающих граждан, являющихся получателями государственной социальной помощи на основании социального контракта, в общей численности малоимущих семей и малоимущих одиноко проживающих граждан, обратившихся за государственной социальной помощью, процентов</t>
  </si>
  <si>
    <t>Доля граждан, получивших государственную социальную помощь на основании социального контракта, преодолевших трудную жизненную ситуацию, в общей численности граждан, получивших государственную социальную помощь на основании социального контракта, процентов</t>
  </si>
  <si>
    <t>Финансирование (по всем источникам), тыс. руб.</t>
  </si>
  <si>
    <t>ИТОГО по программе</t>
  </si>
  <si>
    <t>Доля доступных для граждан пожилого возраста и инвалидов учреждений социального обслуживания в общем количестве учреждений социального обслуживания, процентов</t>
  </si>
  <si>
    <t>Количество граждан пожилого возраста, приобщённых к занятиям физической культурой и здоровому образу жизни, тыс. человек</t>
  </si>
  <si>
    <t>Планируемый объем финансирования, тыс. руб.*</t>
  </si>
  <si>
    <t>Предоставленное финансирование, тыс. руб.**</t>
  </si>
  <si>
    <t>Габбасова Наталья Николаевна, директор департамента охраны прав несовершеннолетних,тел. 44-95-71</t>
  </si>
  <si>
    <r>
      <t xml:space="preserve">Средства на социальные выплаты безработным гражданам </t>
    </r>
    <r>
      <rPr>
        <sz val="10"/>
        <color indexed="8"/>
        <rFont val="Times New Roman"/>
        <family val="1"/>
        <charset val="204"/>
      </rPr>
      <t>(в соответствии с постановлением Правительства Российской Федерации от 15.04.2014 № 298 «Об утверждении государственной программы Российской Федерации «Содействие занятости населения», Федеральным законом от 02.12.2013№ 349-ФЗ «О федеральном бюджете на 2014 год и плановый период 2015 и 2016 годов»)</t>
    </r>
  </si>
  <si>
    <t>Примечание</t>
  </si>
  <si>
    <t>1.8.</t>
  </si>
  <si>
    <t>Государственная программа Ульяновской области "Социальная поддержка и защита населения Ульяновской области на 2014-2018 годы"</t>
  </si>
  <si>
    <t>Приложение 1</t>
  </si>
  <si>
    <t xml:space="preserve"> Директор ОГКУСО "Центр социально-психологической помощи семье и детям  "Семья" в г. Ульяновске Л.А.Миронова</t>
  </si>
  <si>
    <t>Целевые индикаторы подпрограммы 1</t>
  </si>
  <si>
    <t>Доля граждан, получивших социальные услуги в учреждениях социального обслуживания, в общей численности граждан, обратившихся за получением социальных услуг в учреждения социального обслуживания, процентов</t>
  </si>
  <si>
    <t>Целевые индикаторы подпрограммы 2</t>
  </si>
  <si>
    <t>Основное мероприятие "Предоставление мер социальной поддержки"</t>
  </si>
  <si>
    <t>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</si>
  <si>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</si>
  <si>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</si>
  <si>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</si>
  <si>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</si>
  <si>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</si>
  <si>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</si>
  <si>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</si>
  <si>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</si>
  <si>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</si>
  <si>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</si>
  <si>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</si>
  <si>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</si>
  <si>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</si>
  <si>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</si>
  <si>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</si>
  <si>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</si>
  <si>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</si>
  <si>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</si>
  <si>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</si>
  <si>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</si>
  <si>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</si>
  <si>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</si>
  <si>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</si>
  <si>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</si>
  <si>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</si>
  <si>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</si>
  <si>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</si>
  <si>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</si>
  <si>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</si>
  <si>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</si>
  <si>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</si>
  <si>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</si>
  <si>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</si>
  <si>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Предоставление отдельных мер социальной поддержки граждан, подвергшихся воздействию радиации</t>
  </si>
  <si>
    <t>2.</t>
  </si>
  <si>
    <t>Основное мероприятие "Оказание услуг в области социального обслуживания"</t>
  </si>
  <si>
    <t>Основное мероприятие "Адресно целевая поддержка в области социальной защиты населения"</t>
  </si>
  <si>
    <t xml:space="preserve">1. </t>
  </si>
  <si>
    <t>Основное мероприятие "Обеспечение доступности приоритетных объектов и услуг в приоритетных сферах жизнедеятельности инвалидов и других маломобильных групп населения в областных учреждениях"</t>
  </si>
  <si>
    <t>1.1.1.</t>
  </si>
  <si>
    <t>За  9 месяцев 2016 года субсидии на оплату жилого помещения и коммунальных услуг предоставлены 30390  получателям. Выплаты произведены в полном объеме</t>
  </si>
  <si>
    <t>За  9 месяцев 2016 года компенсации на оплату жилого помещения и коммунальных услуг предоставлены 8573 получателям. Выплаты произведены в полном объеме</t>
  </si>
  <si>
    <t>За  9 месяцев 2016 года ежемесячная денежная компенсация на оплату жилого помещения и отдельных видов коммунальных услуг предоставлена 12960 педагогическим работникам сельской местности в полном объеме. Задолженности перед получателями нет.</t>
  </si>
  <si>
    <t>За  9 месяцев 2016 года меры социальной поддержки представлены 92 инвалидам в  полном объёме.</t>
  </si>
  <si>
    <t>За  9 месяцев 2016 года меры социальной поддержки представлены 471 гражданам в полном объёме.</t>
  </si>
  <si>
    <t>За  9 месяцев 2016 года меры социальной поддержки представлены 213 гражданам в полном объёме</t>
  </si>
  <si>
    <t>За  9 месяцев 2016 года компенсационные выплаты предоставлены 468 гражданам в полном объеме.</t>
  </si>
  <si>
    <t>За  9 месяцев 2016 года меры социальной поддержки представлены 2333 гражданам в полном объёме.</t>
  </si>
  <si>
    <t>За  9 месяцев 2016 года ежегодная денежная  выплата представлена 7907 гражданам в полном объёме.</t>
  </si>
  <si>
    <t>За  9 месяцев 2016 года ежемесячная денежная  выплата представлена 11 гражданам в полном объёме.</t>
  </si>
  <si>
    <t>Данная мера соц. поддержки предоставляется по фактическому обращению граждан. Выплата представлена 33 гражданам в полном объёме.</t>
  </si>
  <si>
    <t>Возмещены расходы 19 детям-сиротам и детям, оставшимся без попечения родителей.</t>
  </si>
  <si>
    <t>Ежемесячные выплаты на проезд произведены 24764 детям-сиротам и детям, оставшимся без попечения родителей в полном объёме.</t>
  </si>
  <si>
    <t>Перечислены денежные средства на содержание 34367 ребёнка, 22903 получателям ежемесячного вознаграждения в полном объёме.</t>
  </si>
  <si>
    <t>Произведены  выплаты 41 получателю в полном объёме</t>
  </si>
  <si>
    <t>За 9 месяцев 2016 года оказана адресная материальная помощь 12908 чел., оказавшимся в трудной жизненной ситуации</t>
  </si>
  <si>
    <t>Данная мера соц. поддержки предоставляется по фактическому обращению граждан. Выплата представлена 3867 гражданам в полном объёме.</t>
  </si>
  <si>
    <t>За 9 месяцев 2016 года меры социальной поддержки представлены 12 чел. в  полном объёме.</t>
  </si>
  <si>
    <t xml:space="preserve">Меры социальной поддержки предоставлены 33 специалистам. За 9 месяцев 2016 года молодые специалисты обеспечены мерами социальной поддержки в полном объёме. </t>
  </si>
  <si>
    <t>За 9 месяцев 2016 года единовременная материальная помощь оказана 13 чел. Задолженности перед получателями нет.</t>
  </si>
  <si>
    <t>Пенсии за выслугу лет предоставлены 761 гражданину. За 9 месяцев 2016 года пенсии за выслугу лет предоставлены в полном объёме.</t>
  </si>
  <si>
    <t>Ежемесячные денежные пособия предоставлены 132 гражданам. За 9 месяцев 2016 денежные выплаты предоставлены в полном объёме.</t>
  </si>
  <si>
    <t>За 9 месяцев 2016 года обращений за данной мерой соц.поддержки не поступало</t>
  </si>
  <si>
    <t xml:space="preserve">Выполнены в полном объёме наружные сети, в том числе смонтированы: модульная котельная, газопровод и водопровод. Работы по реконструкции выполнены на 100% (демонтажные работы, усиление проёмов, кровля, утепление чердачного перекрытия и усановка окон). Ведутся работы по установке дверей, устройство подвесных потолков, видеонаблюдению. Продолжаются работы по внутренней отделке и устройству внутриплощадочной канализации. </t>
  </si>
  <si>
    <t>Реконструкция клуба в ОГАУСО "Психоневрологический интернат в п.Приозёрный". 10.08.2016 заключен государственный конракт на выполнение работ с ООО "Барышремстройсервис" со сроком завершения работ 08.11.2016. Работы ведутся согласно графику.</t>
  </si>
  <si>
    <t xml:space="preserve">Средства Пенсионного фонда Российской Федерации не поступили. </t>
  </si>
  <si>
    <t>На 01.10.2016 значение целевого индикатора составило 0,5 % (целевой индикатор выполнен)</t>
  </si>
  <si>
    <t>На 01.10.2016 значение целевого индикатора составило 0,05 % (целевой индикатор выполнен)</t>
  </si>
  <si>
    <t>На 01.10.2016 значение целевого индикатора составило 98,2 % (целевой индикатор выполнен)</t>
  </si>
  <si>
    <t>На 01.10.2016 значение целевого индикатора составило 64 % (целевой индикатор выполнен)</t>
  </si>
  <si>
    <t>За 9 месяцев 2016 года меры социальной поддержки представлены 19333 гражданам в полном объёме.</t>
  </si>
  <si>
    <t xml:space="preserve">В настоящее время ведётся работа по приёму документов на предоставление указанной компенсации
</t>
  </si>
  <si>
    <t xml:space="preserve">За 9 месяцев 2016 года выдано 44 свидетельства, 23 из которых реализованы. </t>
  </si>
  <si>
    <t>За 9 месяцев 2016 года выдано  4892 сертификатов на именной капитал «Семья». Реализовано 145 сертификатов</t>
  </si>
  <si>
    <t>За 9 месяцев 2016 года произведена единовременная социальная выплата на приобретение жилья 14 государственным гражданским служащим. Свидетельства реализованы.</t>
  </si>
  <si>
    <t>За 9 месяцев 2016 года заключено 172 социальных контракта. По состоянию на 01.10.2016 на реализацию проекта «Электронная социальная продовольственная карта» предоставлено 1018 получателям.</t>
  </si>
  <si>
    <t>В июне 2016 года в регионе проведён конкурс на предоставление субсидий за счёт средств областного бюджета Ульяновской области негосударственным организациям, оказывающим социальные услуги в форме социального обслуживания граждан на дому. 
Конкурсной комиссией Главного управления труда, занятости и социального благополучия Ульяновской области определён победитель Конкурса – общество с ограниченной ответственностью «Дэйли», с которым заключен договор на предоставление социальных услуг на дому для 364 получателей социальных услуг.</t>
  </si>
  <si>
    <t>1) прием документов; 2) подготовка распорядительного документа; 3) предоставление выплатыОказание мер социальной поддержки 93 инвалидам боевых действий</t>
  </si>
  <si>
    <t>1) прием документов; 2) подготовка распорядительного документа; 3) предоставление выплаты. оказание мер социальной поддержки 482 гражданам</t>
  </si>
  <si>
    <t>1) прием документов; 2) подготовка распорядительного документа; 3) предоставление выплаты. оказание мер социальной поддержки 1001 гражданину, добровольно участвующих в охране общественного порядка на территории Ульяновской области</t>
  </si>
  <si>
    <t>1) прием документов; 2) подготовка распорядительного документа; 3) предоставление выплаты. Выплата пособий 5600 чел., страдающих психическими расстройствами, находящихся в трудной жизненной ситуации</t>
  </si>
  <si>
    <t>Ежемесячное предоставление материального обеспечения 2 вдов. 1. Ежемесячное формирование выплатных  документов на Сбербанк</t>
  </si>
  <si>
    <t>1) прием документов; 2) подготовка распорядительного документа; 3) предоставление выплаты. Единовременная выплата 5 гражданам</t>
  </si>
  <si>
    <t>1) прием документов; 2) подготовка распорядительного документа; 3) предоставление выплаты. Компенсация перевозчикам 10749 отдельных категорий граждан</t>
  </si>
  <si>
    <t>1.Приём документов  2. Формирование выплатных документов . 3. Направление выплатных документов в Сбербанк и Главпочтамт.Ежемесячная денежная выплата 211 ветеранам творческих профессий и ежегодная денежная выплата 80 ветеранам творческих профессий, достигшим 65-летнего возраста</t>
  </si>
  <si>
    <t>1) прием документов; 2) подготовка распорядительного документа; 3) предоставление выплаты. Ежемесячная компенсация 2294 гражданам</t>
  </si>
  <si>
    <t>1) прием документов; 2) подготовка распорядительного документа; 3) предоставление выплаты. Ежемесячная компенсация 620 гражданам</t>
  </si>
  <si>
    <t>1) прием документов; 2) подготовка распорядительного документа; 3) предоставление выплаты. Ежемесячная выплата 230  жёнам граждан, уволенных с военной службы</t>
  </si>
  <si>
    <t>1) прием документов; 2) подготовка распорядительного документа; 3) предоставление выплаты. Ежемесячная компенсация 322766 отдельным категориям граждан</t>
  </si>
  <si>
    <t>Подготовка распорядительного документа на основании выдачи удостоверения "Ветеран труда"; 2) предоставление выплаты. Ежегодная денежная выплата 97000 гражданам родившихся в период с 01 января 1932 года по 31 декабря 1945 года</t>
  </si>
  <si>
    <t>1) прием документов; 2) подготовка распорядительного документа; 3) предоставление выплаты. ежемесячная выплата 2 гражданам</t>
  </si>
  <si>
    <t>1) прием документов; 2) подготовка распорядительного документа; 3) предоставление выплаты. Предоставление мер социальной поддержки 250  сельским старостам</t>
  </si>
  <si>
    <t xml:space="preserve">1) прием документов; 2) подготовка распорядительного документа; 3) предоставление выплаты. Предоставление мер государственной социальной поддержки 12 отдельных категорий специалистов </t>
  </si>
  <si>
    <t>1) прием документов; 2) подготовка распорядительного документа; 3) предоставление выплаты. Предоставление мер социальной государственной поддержки 2656 добровольным пожарным</t>
  </si>
  <si>
    <t>Предоставление мер социальной поддержки 8051 лицам награжденным знаком «Почетный донор СССР» и «Почетный донор России»</t>
  </si>
  <si>
    <t>1) прием документов; 2) подготовка распорядительного документа; 3) предоставление выплаты. Компенсационные выплаты 11 гражданам</t>
  </si>
  <si>
    <t>Предоставление мер социальной поддержки на оплату жилищно-коммунальных услуг 118615 отдельным категориям граждан</t>
  </si>
  <si>
    <t>1) прием документов; 2) подготовка распорядительного документа; 3) предоставление выплаты. Ежемесячная выплата 2500 граждан, подвергшихся воздействию радиации</t>
  </si>
  <si>
    <t>Предоставление субсидии</t>
  </si>
  <si>
    <t>1) прием документов; 2) подготовка распорядительного документа; 3) предоставление выплатыПредоставление дополнительных мер социальной поддержки 17800  многодетным семьям</t>
  </si>
  <si>
    <t>1) приём документов; 2) приобретение уполномоченным органом проездных документов; 3) представление уполномоченным органом финансовой отчетности об использовании средств в Министерство финансов Ульяновской области. Оплата проезда к месту лечения и обратно 1 заявителю</t>
  </si>
  <si>
    <t>Выплата ежемесячного пособия на 64700 ребёнка гражданам, имеющим детей</t>
  </si>
  <si>
    <t xml:space="preserve">Реализация мер социальной поддержки 50 детей </t>
  </si>
  <si>
    <t xml:space="preserve">Ежемесячная выплата на 5228 детей до достижения им возраста 3 лет  </t>
  </si>
  <si>
    <t>Предоставление мер социальной поддержи 83 семьи, в которых оба родителя являются инвалидами и воспитывают несовершеннолетних детей; 267 семей, в которых единственный родитель инвалид и воспитывает несовершеннолетних детей</t>
  </si>
  <si>
    <t xml:space="preserve">Проверка и включение граждан в список на получение свидетельств. Подготовка распоряжения о выдаче свидетельств, выдача 75 свидетельств о предоставлении единовременных выплат. Реализация выданных 116 свидетельств (проверка правоустанавливающих документов, подготовка распоряжения о перечислении денежных средств, перечисление денежных средств) </t>
  </si>
  <si>
    <t>ежемесячная денежная выплата 250 беременным женщинам и кормящим матерям</t>
  </si>
  <si>
    <t>1) прием документов; 2) подготовка распорядительного документа; 3) предоставление выплаты, по мере требования</t>
  </si>
  <si>
    <t>Единовременное пособие 49 беременным женам военнослужащих</t>
  </si>
  <si>
    <t>Выплата 3100 пособий</t>
  </si>
  <si>
    <t>По факту бегства отправляется запрос на финансирование</t>
  </si>
  <si>
    <t>1) прием заявок от МО; 2) предоставление субвенций МО; 3) перечисление денежных средств. Ежемесячная выплата на проезд 2700 детям-сиротам и детям, оставшимся без попечения родителей</t>
  </si>
  <si>
    <t>1) прием заявок от МО; 2) предоставление субвенций МО; 3) перечисление денежных средств. 46128 получателей (на ребенка); 22440 получателей (ежемесячное вознаграждение)</t>
  </si>
  <si>
    <t>1) прием заявок от МО; 2) предоставление субвенций МО; 3) расходование субвенций; 4) предоставление в уполномоченный орган отчёта об использовании субвенций, 23 МО</t>
  </si>
  <si>
    <t>Выплата денежного вознаграждения гражданам</t>
  </si>
  <si>
    <t>Публикация в периодических печатных изданиях (размещение статей в газете, публикаций на официальных сайтах), изготовление печатной продукции. Услуги по информированию 2000 граждан</t>
  </si>
  <si>
    <t>Пособия планируется выплатить 375 соотечественникам</t>
  </si>
  <si>
    <t>Разработка рекламной продукции по программе переселения, размещение информации в СМИ</t>
  </si>
  <si>
    <t>содержание подведомственных учреждений</t>
  </si>
  <si>
    <t>Сопровождение программного продукта по расчёту выплат мер социальной поддержки</t>
  </si>
  <si>
    <t>Денежные средства поступили в область 31.03.2016</t>
  </si>
  <si>
    <t>Выплата премий запланирована на 4 квартал 2016 года</t>
  </si>
  <si>
    <t>Формирование пакета документов для участия в федеральной программе дополнитеьных мероприятий в сфере занятости населения софинансируемых из федерального бюджета</t>
  </si>
  <si>
    <t>Выплата премии будет выплачена в декабре</t>
  </si>
  <si>
    <t>уменьшение количкства получателей связано с газификацией отдельных жилых помещений</t>
  </si>
  <si>
    <t>В 2016 году программа не действует</t>
  </si>
  <si>
    <t xml:space="preserve">Показатель подсчитывается Федеральной службой  государственной статистики по Ульяновской области 1 раз в год </t>
  </si>
  <si>
    <t xml:space="preserve">1) прием документов; 2) подготовка распорядительного документа; 3) предоставление выплаты. </t>
  </si>
  <si>
    <t>по факту обращения граждан</t>
  </si>
  <si>
    <t>Ковальчук Виктор Иванович, референт отдела трудовой миграции, тел. 41-31-41.</t>
  </si>
  <si>
    <t>Предоставление отдельным категориям собственников жилых помещений в многоквартирных домах, расположенных на территории Ульяновской области, ежемесячной компенсации расходов на уплату взноса на капитальный ремонт общего имущества в таких многоквартирных домах</t>
  </si>
  <si>
    <t>1.45.</t>
  </si>
  <si>
    <t>Организация диспетчерского центра связи для глухих</t>
  </si>
  <si>
    <t>1.4.2.</t>
  </si>
  <si>
    <t>Организация обучения 90 женщин в период отпуска по уходу за ребёнком до трёх лет</t>
  </si>
  <si>
    <t>Организация выплат по мероприятиям</t>
  </si>
  <si>
    <t>Осуществление социальных выплат гражданам, признанным признанным в установленном порядке безработными - 2264 чел.</t>
  </si>
  <si>
    <t xml:space="preserve">Услуги по информированию оказаны 12995 гражданам, в т.ч. 10489 - безработные граждане, 2506 – работодатели.  </t>
  </si>
  <si>
    <t>Программа пользуется популярностью, число желающих принять в ней участие стабильно растёт</t>
  </si>
  <si>
    <t>Данная мера соц. поддержки предоставляется по фактическому обращению граждан. (3чел.)</t>
  </si>
  <si>
    <t>Министерство промышленности, строительства, ЖКХ и транспорта Ульяновской области</t>
  </si>
  <si>
    <t>модернизация систем освещения с установкой энергосберегающих светильников, утепление ограждающих зданий (стен, входов, окон, подвалов, установка оконных блоков и т.д.) (ОГБУСО «Центр социального обслуживания "Доверие" в г. Димитровграде»)</t>
  </si>
  <si>
    <t>Проведение конкурсов, заключение контрактов</t>
  </si>
  <si>
    <t>проведение мероприятия</t>
  </si>
  <si>
    <t>Во втором квартале опубликована статья по данной программе в газете "Трудоустройство-73 регион"</t>
  </si>
  <si>
    <t>Программа в 2016 году не реализуется.В связи с окончанием действия Указа Президента Российской Федерации.</t>
  </si>
  <si>
    <t>Предоставление мер социальной поддержки 96343 ветеранам труда. 1. Реестры получателей направляются в расчётную организацию (РО). 2. РО осуществляет расчёт сумм ЕДК. 3. Получение от РО реестров с рассчитанными суммами ЕДК. 4 Формирование выплатных документов на представление ЕДК через почтовые отделения и кредитные организации.</t>
  </si>
  <si>
    <t>Предоставление мер социальной поддержки 926  реабилитированным лицам и лицам, пострадавшим от политических репрессий. По оплате ЖКУ: 1. Реестры получателей направляются в расчётную организацию (РО). 2. РО осуществляет расчёт сумм ЕДК. 3. Получение от РО реестров с рассчитанными суммами ЕДК. 4 Формирование выплатных документов на представление ЕДК через почтовые отделения и кредитные организации.</t>
  </si>
  <si>
    <t xml:space="preserve">1) прием документов; 2) подготовка распорядительного документа; 3) предоставление выплаты. Предоставление компенсационных выплат 5400 гражданам из числа социально не защищённых категорий </t>
  </si>
  <si>
    <t>1) прием документов; 2) подготовка распорядительного документа; 3) перечисление денежных средств. Возмещение расходов 9 детям-сиротам и детям, оставшихся без попечения родителей</t>
  </si>
  <si>
    <t>Проверка документов, подготовка распоряжений о выдаче сертификатов, выдача сертификатов.  Подготовка распоряжений о реализация 60 сертификатов</t>
  </si>
  <si>
    <t>Основное мероприятие "Обеспечение доступности приоритетных объектов и услуг в приоритетных сферах жизнедеятельности инвалидов и других маломобильных групп населения в муниципальных учреждениях"</t>
  </si>
  <si>
    <t>Министерство, Министерство промышленности, строительства, жилищно-коммунального комплекса и транспорта Ульяновской области</t>
  </si>
  <si>
    <t>Агентство</t>
  </si>
  <si>
    <t>За  9 месяцев ежемесячная денежная компенсация на оплату жилого помещения и коммунальных услуг предоставлена 1931 гражданам в полном объёме (получатели являются убывающей категорией льготников)</t>
  </si>
  <si>
    <t>За  9 месяцев 2016 года ежемесячную денежную компенсацию на оплату жилого помещения и коммунальных услуг получили 351467 человек</t>
  </si>
  <si>
    <t>За 9 месяцев ежегодная денежная  выплата представлена 93026 гражданам в полном объёме</t>
  </si>
  <si>
    <t>За 9 месяцев меры социальной поддержки представлена 2420 человекам в полном объёме.</t>
  </si>
  <si>
    <t>Предоставление детям-сиротам и детям, оставшимся без попечения родителей, а также отдельным категориям лиц из их числа, являющимся собственниками жилых помещений в мно-гоквартирных домах, расположенных на территории Ульяновской области, ежемесячной компенсации расходов на уплату взноса на капитальный ремонт общего имущества в таких мно-гоквартирных домах</t>
  </si>
  <si>
    <t>За  9 месяцев 2016 года меры социальной поддержки  представлены 33 гражданам в  полном объёме.</t>
  </si>
  <si>
    <t xml:space="preserve">За  9 месяцев 2016 года меры социальной поддержки  представлены 5154 гражданам. Выплата произведена в полном объёме. </t>
  </si>
  <si>
    <t xml:space="preserve">В соответствии с указанным Законом предоставлены дополнительные меры социальной поддержки:
- единовременная денежная выплата в размере 10000 рублей при рождении двоих детей в результате многоплодных родов, её получили 113 семей; 
- ежемесячная денежная выплата в размере установленного Правительством Ульяновской области среднего размера родительской платы за содержание ребенка в государственных, муниципальных образовательных учреждениях, реализующих основную общеобразовательную программу дошкольного образования, для расчета родительской платы за содержание ребенка в иных образовательных организациях, реализующих основную общеобразовательную программу дошкольного образования, на каждого ребенка, не посещающего указанные государственные, муниципальные образовательные учреждения, её получили 1256 семей;
- ежемесячная денежная выплата в размере 1000 рублей на каждого ребенка родителям-студентам, её получила 97 семей.
В 2016 году выдано 329 свидетельств о предоставлении единовременной выплаты на улучшение жилищных условий, в том числе при рождении детей в результате многоплодных родов свидетельства получили - 90 семей, при рождении четвертого или последующего ребёнка  - 246 семей. В 2016 г реализовали свои свидетельства 272 семьи.
по мероприятию «Предоставление мер социальной поддержки по обеспечению полноценным питанием беременных женщин и кормящих матерей (в части ежемесячной денежной выплаты)» исполнение составило 2 084,6 тыс. рублей, или 88% от годового плана. За 3 квартал 2016 года меры социальной поддержки  представлены 258 человеку в полном объёме;
</t>
  </si>
  <si>
    <t>За 3 квартал 2016 количество выплат ежемесячного пособия по уходу за ребёнком составило 71257 шт. Выплата произведена в полном объёме согласно заявок на финансовое обеспечение расходов на выплату государственных пособий 10396 чел.</t>
  </si>
  <si>
    <t>1.2.1.1.</t>
  </si>
  <si>
    <t>1.2.1.2.</t>
  </si>
  <si>
    <t>исполнение запланировано на 2-4 кварталы. В подведомственных учреждениях социального обслуживания населения разработаны ПСД, переданы на проведение проверки достоверности определения сметной стоимости.</t>
  </si>
  <si>
    <t>заключен госконтракт на выполнение работ на 10 700,0 тыс. рублей с ООО «СУ Спецстрой2 со сроком до 25.12.2016. Исполнение за 3 квартал 2016 года составило 759,3 тыс. рублей (7 % от плана).</t>
  </si>
  <si>
    <t xml:space="preserve">средства областного бюджета 1000,0 тыс. рублей - исполнение составляет 286,2 тыс. рублей (28,6 % от плана). Ведутся ремонтные работы, выполнены на 80%, оплата будет произведена по факту выполненных работ.
средства федерального бюджета 4 598,8 тыс. рублей – исполнение составляет 1 434,8 тыс. рублей (31,2%). Средства федерального бюджета поступили в 3 квартале 2016 года.
</t>
  </si>
  <si>
    <t>Мероприятие выполнено на 100 %</t>
  </si>
  <si>
    <t>В третьем квартале проводились конкурсные процедуры, заключение договоров;</t>
  </si>
  <si>
    <t>Заключен государственный контракт с ООО "МТ-типография" на услуги по изготовлению печатной продукции для проведения информационно-просветительной компании на сумму 69,7 тыс. рублей;</t>
  </si>
  <si>
    <t>Заключены государственные контракты на изготовление памятных сувениров для вручения инвалидам на сумму 121,8 тыс. рублей.</t>
  </si>
  <si>
    <t>Заключен договор с ООО "Туристический центр» на организацию пассажирских перевозок участников Всероссийских соревнований инвалидов по слуху, проводимых в г. Астрахани на сумму 66,0 тыс. руб., заключен договор с ООО "Туристический центр" на оплату услуг по пассажирским перевозкам на сумму 19,0 тыс. руб.; заключен договор на оплату транспортных услуг на сумму 19,38 тыс. рублей, с ООО «Туристический центр» от 04.07.2016 № 01-12/48 оказание услуг по перевозке пассажиров;</t>
  </si>
  <si>
    <t>Заключен договор с ООО "Фабрика идей" от 02.02.2016 № 0/12-15 на оказание услуг по проведению зимней спартакиады для инвалидов и граждан пожилого возраста на сумму 70,0 тыс. рублей, с ИП Куликов М.А. на организацию и проведению летней спартакиады для инвалидов и граждан пожилого возраста;</t>
  </si>
  <si>
    <t>В 2016 году в рамках программы «Доступная среда» запланировано приобрести 3 единицы специализированного автотранспорта на сумму 4500,0 тыс. рублей в ОГАУСО «Специальный дом-интернат для престарелых и инвалидов в с. Репьёвка Колхозная», ОГКУСО «Пансионат для граждан пожилого возраста в р.п. Языково», ОГБУСО «Комплексный центр социального обслуживания в р.п. Павловка». Документы для конкурсной документации подготовлены и предоставлены в департамент государственных закупок, срок поставки специализированного автотранспорта – с ноября по декабрь 2016 г.</t>
  </si>
  <si>
    <t>Средства областного бюджета исполнены на 100%, средства федерального бюджета не поступили</t>
  </si>
  <si>
    <t>На 01.10.2016 значение целевого индикатора составило 100 % (целевой индикатор выполнен)</t>
  </si>
  <si>
    <t>На 01.10.2016 значение целевого индикатора выполнено</t>
  </si>
  <si>
    <t>Всего численность получателей госуслуг за 9 месяцев 2016 года составила 57231 заявлений</t>
  </si>
  <si>
    <t xml:space="preserve">В втором квартале приступили к профессиональному обучению  258 женщин, находящихся в отпуске по уходу за ребёнком до достижения им возраста трёх лет. </t>
  </si>
  <si>
    <t xml:space="preserve">Проведён конкурс "Российская организация высокой социальной эффективности". Победителями и призёрами конкурса стали 15 организаций УО, из них: 1-ое место - 8 организаций, 2-ое место - 5 организаций, 3-е место - 2 организации. Сумма выплаченных премий - 1 900,0 тыс.руб; Проведён конкурс "Лучший работодатель в сфере содействия занятости населения в Ульяновской области". 19 апреля 2016 года  на ярмарке вакансий и учебных рабочих мест в городе Ульяновске состоялось награждение победителей ежегодного областного конкурса «Лучший работодатель в сфере содействия занятости населения в Ульяновской области» в номинациях: «Лучший работодатель в сфере содействия занятости населения в Ульяновской области»: работодатель со среднесписочной численностью до 30 человек включительно - МУ администрация МО Фабричновыселковское сельское поселение Новоспасского района Ульяновской области; работодатель со среднесписочной численностью от 31 до 500 человек включительно - Администрация МО «Павловский район»; работодатель со среднесписочной численностью от 501 человека и более - АО «Ульяновский моторный завод» (Железнодорожный район г. Ульяновска); «Лучший работодатель в сфере трудоустройства несовершеннолетних граждан в Ульяновской области»: Муниципальное бюджетное общеобразовательное учреждение «Радищевская средняя школа № 1 имени Героя Советского Союза Д.П.Полынкина» (Радищевский район); «Лучший работодатель в сфере трудоустройства лиц с ограниченными возможностями в Ульяновской области»: Областное государственное бюджетное учреждение социального обслуживания «Центр социального обслуживания «Парус надежды» в р.п. Кузоватово» (Кузоватовский район). В соответствии с постановления Губернатора Ульяновской области от 27.04.2012 № 40 «Об учреждении ежегодной областной премии имени Михаила Ивановича Лимасова» 29.07.2016 проведён конкурс по присуждению ежегодной областной премии имени Михаила Ивановича Лимасова.
Присуждены премии:
в возрастной категории от 18 до 35 лет  аппаратчику на пропиточных агрегатах общества с ограниченной ответственностью «Завод ТехноНИКОЛЬ-Ульяновск» выплачена премия в размере 57 500 рублей);
в возрастной категории от 36 лет и старше – слесарю-сборщику радиоэлектронной аппаратуры и приборов производства главной сборки акционерного общества  «Ульяновский механический завод»  выплачена премия в размере 115 000 рублей).
12.09.2016 проведён ежегодный областной конкурс «Семейные трудовые династии» Ульяновской области в 2016 году.
В областном этапе конкурса «Семейные трудовые династии – 2016» приняло участие 20 семей – это лучшие представители трудовых профессий Ульяновской области.
Победителями стали 4 династии, которые первыми будут занесены в Золотую книгу Почёта семейных трудовых династий Ульяновской области.
Всем победителям конкурса были вручены: диплом ежегодного областного конкурса Ульяновской области «Семейные трудовые династии», ценный подарок и букет цветов.
</t>
  </si>
  <si>
    <t>В период областного месячника охраны труда с 01 по 30 апреля проведено 80 агитационных, пропагандистких, контрольно-надзорных, профилактических меропритий, направленных на сохранение жизни и здоровья трудящихся. Во время проведения месячника распространялись плакаты, листовки, посвящённые Вемирному дню охраны труда. Оплата за 2 квартал 2016 года составила 21,8 тыс. руб.(договор 0278 от 11.03.2016 с ООО "Первая цифровая типография"). В четвертом квартале 2016 планируется проведение конкурса "Лучшая организация работы по охране труда".</t>
  </si>
  <si>
    <t xml:space="preserve">Выплата пособий по безработице, стипендий, досрочных пенсий и материальной помощи безработным осуществлялась своевременно и в полном объёме. Социальные выплаты за  третий квартал 2016 года получили 10941 человек, в том числе 9636 человека получили пособие по безработице, 887 человек – стипендию,  человек – 86 материальную помощь,  досрочную пенсию – 332 человека. </t>
  </si>
  <si>
    <t>Романькова</t>
  </si>
  <si>
    <t xml:space="preserve">По состоянию на 01.10.2016 численность безработных граждан, зарегистрированных в государственных учреждениях службы занятости населения, составила 1961 человек. Уровень регистрируемой безработицы составил 0,52%. </t>
  </si>
  <si>
    <t>Ласточкина</t>
  </si>
  <si>
    <t>Ерганова</t>
  </si>
  <si>
    <t>Количество работников прошедших обучение по охране труда за третий квартал 2016 года- 3047человек</t>
  </si>
  <si>
    <t xml:space="preserve">Количество получателей государственных услуг составило  57231 человек. </t>
  </si>
  <si>
    <t>В третьем квартале 2016 года численность пострадавших в результате несчастных случаев на производстве составила 88 человек, что на 60% меньше прогнозируемого показателя.</t>
  </si>
  <si>
    <t>Проведена специальная оценка условий труда - 9848 рабочих мест</t>
  </si>
  <si>
    <t>Удельный вес рабочих мест, на которых проведена специальная оценка условий труда в 3 квартале 2016 года составил 3,05 % от общего количества рабочих мест в организациях Ульяновской области</t>
  </si>
  <si>
    <t>В третьем квартале выплаты получили 333 соотечественника.</t>
  </si>
  <si>
    <t>Основные выплаты были направлены на выплату пособия на жидищное обустройство. Данную выплату получили 225 человек в размере 8417 рублей. Планируется, что остальным участникам выплаты будут произведены до конца года.</t>
  </si>
  <si>
    <t xml:space="preserve">За 9 месяцев федеральных средсв было выплачено 2217,3. </t>
  </si>
  <si>
    <t>Причина перевыполнения планового показателя в том, что программа пользуется большой популярностью среди молодёжи. За 9 месяцев в программе приняло участие 152 человека.</t>
  </si>
  <si>
    <t xml:space="preserve">В соответствии с распоряжением Правительства Ульяновской области от 14.07.2016 № 374-пр «О передаче функций и полномочий учредителя» функции и полномочия учредителя областного государственного казённого учреждения социального обслуживания «Центр социально-психологической помощи семье и детям «Семья» в г. Ульяновске» перераспределяются средства с соисполнителя мероприятий – Правительство Ульяновской области на Министерство здравоохранения, семьи и социального благополучия Ульяновской области на пункт 1.2
</t>
  </si>
  <si>
    <t>Меропрития выполнено на 100%</t>
  </si>
  <si>
    <t xml:space="preserve">04.07.2016 года заключен контракт на выполнение работ с ООО "Монтажник-Димитровград" на сумму 1388,6 тыс.руб.  28.08.2016 года объявлен аукцион на ремонт отопления  на сумму 388,3 тыс.руб. </t>
  </si>
  <si>
    <t>На 01.10.2016 значение целевого индикатора составило 100 % (целевой индикатор перевыполнен)</t>
  </si>
  <si>
    <t>На 01.10.2016 значение целевого индикатора составило 16 % (целевой индикатор перевыполнен)</t>
  </si>
  <si>
    <t xml:space="preserve">1)Договора с 4 поставщиками на поставку протезно-ортопедических изделий заключены 29.01.2016г.
2) прием , проверка документов и формирование списков;  3) получатель берёт направление в организации с которой заключен договор на изготовление изделий;4) по факту изготовления изделий в органы социальной защиты поставщиками предоставляется реестр получателей изделий; 5) на основании реестра учреждение социальной защиты оплачивает произведённые изделия.                   За 3 квартал приобрели протезно-ортопедических изделий 3284 человека, неимеющим инвалидности в т.ч. лица ставшие на очередь в 2015 году,  но по медицинским показаниям нуждающимся в них. </t>
  </si>
  <si>
    <t xml:space="preserve">Проведено 16 социально-значимых мероприятий (День освобождения Ленинграда от блокады", день окончания Сталинградской битвы, Проведение "Дня памяти о  россиянах, исполняющих свой долг ", "Митинг, посвящённый Дню освобождения узников фашизма", "Митинг, посвящённый годовщине катастрофы на Чернобыльской АЭС", "25-летие государственной службе занятости населения", "Встречи с ветеранами, поздравление в рамках Дня Победы", "Областной фестиваль самодеятельного художественного творчества воспитанников детских домов "Храните детские сердца", "Парад ангелов", "Мероприятие, посвящённое Дню социального работника", "Мероприятие, посвящённое Дню памяти и скорби - дню начала Великой отечественной войны", "Мероприятие, посвящённое Дню партизан и подпольщиков", День защиты детей. Старт акции «Помоги собраться в школу», Мероприятие, посвящённое Дню окончания Курской битвы, Мероприятие, посвящённое Дню окончания Второй мировой войны, Спартакиада для воспитанников организаций для детей-сирот и детей, оставшихся без попечения родителей "Спортивный Олимп Поволжья"); Проведено 5ОГКУСО "Центр социально-психологической помощи семье и детям  "Семья" в г. Ульяновске социально-значимых мероприятия: "Поздравление женщин в роддомах, родивших 1 января 2016г.;  "Поздравление женщин в роддомах, родивших мальчиков  23 февраля 2016г.";  "Поздравление женщин в роддомах, родивших девочек 8 марта 2016г.";  Международный день семьи (фестиваль Семейные инициативы 3 июня 2016); "Поздравление женщин в роддомах, родивших 12 июня 2016г.; </t>
  </si>
  <si>
    <t>Проведено1 социально-значимое мероприятие: Ежегодный областной конкурс "Семейные трудовые династии"</t>
  </si>
  <si>
    <t>Проведение 1-ого социально-значимого мероприятия</t>
  </si>
  <si>
    <t>Исполнение по финаснированию территориальных управлений состваляет 77,3% от плана, по Министерству 74,8%. Выплаты заработной платы, начисления на неё произведены в полном объёме. Задолженности нет.</t>
  </si>
  <si>
    <t>Исполнение по финаснированию по ОГКУСО состваляет 81,9 % от плана, по ОГБУСО - 95,6%, ОГАУСО - 83,0%, по ОГКУСЗН - 91,4%, ОГКОУ - 78,8%. Выплаты заработной платы, начисления на неё произведены в полном объёме. Задолженности нет.</t>
  </si>
  <si>
    <t>На 01.07.2016 значение целевого индикатора составило 102,04 % (целевой индикатор перевыполнен)</t>
  </si>
  <si>
    <t>Сведения об объёмах финансирования за III квартал 2016 года</t>
  </si>
  <si>
    <t>Министерство, Агентство</t>
  </si>
  <si>
    <t>Министерство строительства, жилищно-коммунального комплекса и транспорта Ульяновской области, Министерство</t>
  </si>
  <si>
    <t>1) прием  и проверка документов; 2) поучатель берёт направыление в организации с которой заключен договор на изготовление изделий;3) по факту изготовления изделий в органы социальной защиты поставщиками предоставляется реестр получателей изделий; 4) на основании реестра органы социальной защиты оплачивают произведённые изделия. Приобретение протезно-ортопедических изделий 500 лицам, не имеющим инвалидности, но по медицинским показаниям нуждающимся в них</t>
  </si>
  <si>
    <t>Ежемесячное предоставление пенсии за выслугу лет 740 бывшим гос. служащим Ульяновской области. 1. Прием документов. 2. Принятие Распоряжения Минздравсоцразвития Ульяновской области о назначении (об отказе) пенсии за выслугу лет. 3. Назначение пенсии. 4. Формирование выплатных документов. 5. Направление выплатных документов в Сбербанк и Главпочтамт.</t>
  </si>
  <si>
    <t>Проведение 20 социально-значимых мероприятий</t>
  </si>
  <si>
    <t xml:space="preserve">Прием документов, их проверка и включение граждан в список на получение свидетельств. Реализация выданных 13 свидетельств (проверка правоустанавливающих документов, подготовка распоряжения о перечислении денежных средств, перечисление денежных средств)  </t>
  </si>
  <si>
    <t xml:space="preserve">1) прием документов; 2) подготовка распорядительного документа; 3) предоставление выплаты. Предоставление мер государственной социальной поддержки 37 отдельных категорий специалистов </t>
  </si>
  <si>
    <t xml:space="preserve">Подготовка распоряжения о выдаче свидетельств, выдача 43 свидетельств о предоставлении единовременных выплат. Реализация выданных 15 свидетельств (проверка правоустанавливающих документов, подготовка распоряжения о перечислении денежных средств, перечисление денежных средств)  </t>
  </si>
  <si>
    <t>проведение конкурсов, заключение контрактов</t>
  </si>
  <si>
    <t>1) прием документов; 2) проверка документов; 3) принятие решения о назначении пособия; 4) выплата пособия. Выплата единовременного пособия на 9 усыновлённых детей</t>
  </si>
  <si>
    <t>1) прием документов; 2) подготовка распорядительного документа; 3) предоставление выплаты. Предоставление 73 выплат лицам из числа детей-сирот и детей, оставшихся без попечения родителей</t>
  </si>
  <si>
    <t>1) прием документов; 2) составление акта обследования жилого помещения, проверка выполненных работ; 3) рассмотрение документов на комиссии; 4) принятие решения об окончании ремонта; 5) перечисление денежных средств. Проведен ремонт 7 детям-сиротам и детям, оставшимся без попечения родителей</t>
  </si>
  <si>
    <t xml:space="preserve">Уполномоченный орган готовит материалы о кандидатах для рассмотрения на заседании Совета по реализации приоритетных национальных проектов и семейной политике в Ульяновской области (далее - Совет).Совет в соответствии с регламентом рассматривает представленные материалы для выявления победителей и присуждения премии </t>
  </si>
  <si>
    <t>1) прием документов; 2) подготовка распорядительного документа; 3) предоставление выплаты. Выплата пособий по уходу за ребёнком до достижения им возраста полутора лет 10704 гражданам</t>
  </si>
  <si>
    <t>1) прием документов; 2) подготовка распорядительного документа; 3) перечисление денежных средств. Выплата единовременного пособия 122 получателям</t>
  </si>
  <si>
    <t>заключение договора, проведение мероприятия  Международного дня глухих</t>
  </si>
  <si>
    <t>проведение конкурсных процедур</t>
  </si>
  <si>
    <t>Оказание государственной услуги населению 73,5 тыс. услуг</t>
  </si>
  <si>
    <t>Выплата пособия</t>
  </si>
  <si>
    <t>утепление ограждающих зданий (стен, входов, окон, подвалов, установка оконных блоков и т.д.) (ОГАУСО «Психоневрологический интернат в п.Приозёрный»)</t>
  </si>
  <si>
    <t>Агентство, 41-72-01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</si>
</sst>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_р_._-;\-* #,##0.00_р_._-;_-* &quot;-&quot;???_р_._-;_-@_-"/>
    <numFmt numFmtId="166" formatCode="_-* #,##0.0_р_._-;\-* #,##0.0_р_._-;_-* &quot;-&quot;??_р_._-;_-@_-"/>
    <numFmt numFmtId="167" formatCode="0.0"/>
    <numFmt numFmtId="168" formatCode="_-* #,##0.0_р_._-;\-* #,##0.0_р_._-;_-* &quot;-&quot;?_р_._-;_-@_-"/>
    <numFmt numFmtId="169" formatCode="[$-419]General"/>
    <numFmt numFmtId="170" formatCode="_-* #,##0_р_._-;\-* #,##0_р_._-;_-* &quot;-&quot;??_р_._-;_-@_-"/>
    <numFmt numFmtId="171" formatCode="0.0%"/>
    <numFmt numFmtId="172" formatCode="#,##0.0"/>
    <numFmt numFmtId="173" formatCode="_-* #,##0.0000_р_._-;\-* #,##0.0000_р_._-;_-* &quot;-&quot;??_р_._-;_-@_-"/>
    <numFmt numFmtId="174" formatCode="#,##0.000"/>
    <numFmt numFmtId="175" formatCode="_-* #,##0.000_р_._-;\-* #,##0.000_р_._-;_-* &quot;-&quot;???_р_._-;_-@_-"/>
    <numFmt numFmtId="183" formatCode="_-* #,##0.0000000_р_._-;\-* #,##0.0000000_р_._-;_-* &quot;-&quot;???_р_._-;_-@_-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alibri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</font>
    <font>
      <sz val="10"/>
      <color indexed="8"/>
      <name val="Times New Roman"/>
      <family val="1"/>
      <charset val="204"/>
    </font>
    <font>
      <sz val="16"/>
      <color indexed="8"/>
      <name val="Calibri"/>
      <family val="2"/>
    </font>
    <font>
      <sz val="11"/>
      <name val="Calibri"/>
      <family val="2"/>
    </font>
    <font>
      <b/>
      <sz val="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Calibri"/>
      <family val="2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1"/>
      <name val="Calibri"/>
      <family val="2"/>
    </font>
    <font>
      <sz val="10"/>
      <color indexed="10"/>
      <name val="Calibri"/>
      <family val="2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.5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4">
    <xf numFmtId="0" fontId="0" fillId="0" borderId="0"/>
    <xf numFmtId="169" fontId="48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79">
    <xf numFmtId="0" fontId="0" fillId="0" borderId="0" xfId="0"/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4" fontId="20" fillId="0" borderId="1" xfId="0" applyNumberFormat="1" applyFont="1" applyFill="1" applyBorder="1"/>
    <xf numFmtId="0" fontId="20" fillId="0" borderId="1" xfId="0" applyNumberFormat="1" applyFont="1" applyFill="1" applyBorder="1"/>
    <xf numFmtId="4" fontId="20" fillId="0" borderId="1" xfId="0" applyNumberFormat="1" applyFont="1" applyFill="1" applyBorder="1" applyAlignment="1">
      <alignment horizontal="justify" vertical="center" wrapText="1"/>
    </xf>
    <xf numFmtId="0" fontId="14" fillId="0" borderId="1" xfId="0" applyNumberFormat="1" applyFont="1" applyFill="1" applyBorder="1"/>
    <xf numFmtId="4" fontId="14" fillId="0" borderId="1" xfId="0" applyNumberFormat="1" applyFont="1" applyFill="1" applyBorder="1" applyAlignment="1">
      <alignment horizontal="justify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justify" vertical="center" wrapText="1"/>
    </xf>
    <xf numFmtId="4" fontId="14" fillId="0" borderId="2" xfId="0" applyNumberFormat="1" applyFont="1" applyFill="1" applyBorder="1" applyAlignment="1">
      <alignment vertical="center"/>
    </xf>
    <xf numFmtId="4" fontId="18" fillId="0" borderId="1" xfId="29" applyNumberFormat="1" applyFont="1" applyFill="1" applyBorder="1" applyAlignment="1">
      <alignment vertical="center" wrapText="1"/>
    </xf>
    <xf numFmtId="4" fontId="18" fillId="0" borderId="1" xfId="29" applyNumberFormat="1" applyFont="1" applyFill="1" applyBorder="1" applyAlignment="1">
      <alignment horizontal="justify" vertical="center" wrapText="1"/>
    </xf>
    <xf numFmtId="0" fontId="18" fillId="0" borderId="1" xfId="29" applyFont="1" applyFill="1" applyBorder="1" applyAlignment="1">
      <alignment vertical="center" wrapText="1"/>
    </xf>
    <xf numFmtId="0" fontId="18" fillId="0" borderId="1" xfId="29" applyFont="1" applyFill="1" applyBorder="1" applyAlignment="1">
      <alignment horizontal="justify" vertical="center" wrapText="1"/>
    </xf>
    <xf numFmtId="43" fontId="14" fillId="0" borderId="1" xfId="114" applyFont="1" applyFill="1" applyBorder="1" applyAlignment="1">
      <alignment vertical="center"/>
    </xf>
    <xf numFmtId="43" fontId="18" fillId="0" borderId="1" xfId="114" applyFont="1" applyFill="1" applyBorder="1" applyAlignment="1">
      <alignment vertical="center" wrapText="1"/>
    </xf>
    <xf numFmtId="43" fontId="18" fillId="0" borderId="1" xfId="114" applyFont="1" applyFill="1" applyBorder="1" applyAlignment="1">
      <alignment horizontal="justify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wrapText="1"/>
    </xf>
    <xf numFmtId="4" fontId="20" fillId="0" borderId="1" xfId="0" applyNumberFormat="1" applyFont="1" applyFill="1" applyBorder="1" applyAlignment="1">
      <alignment vertical="center"/>
    </xf>
    <xf numFmtId="4" fontId="32" fillId="0" borderId="1" xfId="0" applyNumberFormat="1" applyFont="1" applyFill="1" applyBorder="1" applyAlignment="1">
      <alignment wrapText="1"/>
    </xf>
    <xf numFmtId="4" fontId="21" fillId="0" borderId="1" xfId="0" applyNumberFormat="1" applyFont="1" applyFill="1" applyBorder="1" applyAlignment="1">
      <alignment horizontal="left" vertical="center" wrapText="1"/>
    </xf>
    <xf numFmtId="4" fontId="32" fillId="0" borderId="1" xfId="0" applyNumberFormat="1" applyFont="1" applyFill="1" applyBorder="1"/>
    <xf numFmtId="4" fontId="20" fillId="0" borderId="3" xfId="0" applyNumberFormat="1" applyFont="1" applyFill="1" applyBorder="1" applyAlignment="1">
      <alignment wrapText="1"/>
    </xf>
    <xf numFmtId="4" fontId="20" fillId="0" borderId="3" xfId="0" applyNumberFormat="1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wrapText="1"/>
    </xf>
    <xf numFmtId="171" fontId="14" fillId="0" borderId="1" xfId="112" applyNumberFormat="1" applyFont="1" applyFill="1" applyBorder="1" applyAlignment="1">
      <alignment vertical="center" wrapText="1"/>
    </xf>
    <xf numFmtId="4" fontId="14" fillId="0" borderId="4" xfId="0" applyNumberFormat="1" applyFont="1" applyFill="1" applyBorder="1" applyAlignment="1">
      <alignment wrapText="1"/>
    </xf>
    <xf numFmtId="4" fontId="20" fillId="0" borderId="3" xfId="0" applyNumberFormat="1" applyFont="1" applyFill="1" applyBorder="1" applyAlignment="1">
      <alignment horizontal="center" vertical="center"/>
    </xf>
    <xf numFmtId="4" fontId="21" fillId="0" borderId="3" xfId="0" applyNumberFormat="1" applyFont="1" applyFill="1" applyBorder="1" applyAlignment="1">
      <alignment horizontal="left" vertical="center" wrapText="1"/>
    </xf>
    <xf numFmtId="0" fontId="20" fillId="0" borderId="3" xfId="0" applyNumberFormat="1" applyFont="1" applyFill="1" applyBorder="1"/>
    <xf numFmtId="9" fontId="14" fillId="0" borderId="1" xfId="112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4" fontId="20" fillId="0" borderId="2" xfId="0" applyNumberFormat="1" applyFont="1" applyFill="1" applyBorder="1" applyAlignment="1">
      <alignment vertical="center"/>
    </xf>
    <xf numFmtId="0" fontId="14" fillId="0" borderId="2" xfId="0" applyFont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wrapText="1"/>
    </xf>
    <xf numFmtId="4" fontId="14" fillId="0" borderId="3" xfId="0" applyNumberFormat="1" applyFont="1" applyFill="1" applyBorder="1" applyAlignment="1">
      <alignment vertical="center"/>
    </xf>
    <xf numFmtId="4" fontId="14" fillId="0" borderId="6" xfId="0" applyNumberFormat="1" applyFont="1" applyFill="1" applyBorder="1" applyAlignment="1">
      <alignment wrapText="1"/>
    </xf>
    <xf numFmtId="4" fontId="14" fillId="0" borderId="7" xfId="0" applyNumberFormat="1" applyFont="1" applyFill="1" applyBorder="1" applyAlignment="1">
      <alignment vertical="center"/>
    </xf>
    <xf numFmtId="4" fontId="14" fillId="0" borderId="8" xfId="0" applyNumberFormat="1" applyFont="1" applyFill="1" applyBorder="1" applyAlignment="1">
      <alignment wrapText="1"/>
    </xf>
    <xf numFmtId="43" fontId="14" fillId="0" borderId="1" xfId="114" applyFont="1" applyFill="1" applyBorder="1" applyAlignment="1">
      <alignment wrapText="1"/>
    </xf>
    <xf numFmtId="4" fontId="30" fillId="2" borderId="1" xfId="29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vertical="center" wrapText="1"/>
    </xf>
    <xf numFmtId="4" fontId="14" fillId="0" borderId="3" xfId="0" applyNumberFormat="1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vertical="center"/>
    </xf>
    <xf numFmtId="0" fontId="33" fillId="0" borderId="0" xfId="0" applyFont="1" applyFill="1" applyAlignment="1">
      <alignment wrapText="1"/>
    </xf>
    <xf numFmtId="0" fontId="14" fillId="0" borderId="0" xfId="0" applyFont="1"/>
    <xf numFmtId="0" fontId="0" fillId="0" borderId="1" xfId="0" applyBorder="1"/>
    <xf numFmtId="0" fontId="14" fillId="0" borderId="0" xfId="0" applyFont="1" applyFill="1" applyAlignment="1">
      <alignment horizontal="justify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4" fillId="0" borderId="11" xfId="0" applyFont="1" applyFill="1" applyBorder="1" applyAlignment="1">
      <alignment horizontal="center" vertical="top" wrapText="1"/>
    </xf>
    <xf numFmtId="4" fontId="14" fillId="0" borderId="1" xfId="0" applyNumberFormat="1" applyFont="1" applyFill="1" applyBorder="1" applyAlignment="1">
      <alignment vertical="top" wrapText="1"/>
    </xf>
    <xf numFmtId="0" fontId="14" fillId="0" borderId="12" xfId="0" applyFont="1" applyFill="1" applyBorder="1" applyAlignment="1">
      <alignment horizontal="center" vertical="top" wrapText="1"/>
    </xf>
    <xf numFmtId="0" fontId="0" fillId="2" borderId="0" xfId="0" applyFill="1"/>
    <xf numFmtId="4" fontId="18" fillId="2" borderId="1" xfId="3" applyNumberFormat="1" applyFont="1" applyFill="1" applyBorder="1" applyAlignment="1">
      <alignment vertical="center" wrapText="1"/>
    </xf>
    <xf numFmtId="0" fontId="14" fillId="2" borderId="0" xfId="0" applyFont="1" applyFill="1"/>
    <xf numFmtId="4" fontId="18" fillId="2" borderId="2" xfId="3" applyNumberFormat="1" applyFont="1" applyFill="1" applyBorder="1" applyAlignment="1">
      <alignment horizontal="justify" vertical="center" wrapText="1"/>
    </xf>
    <xf numFmtId="4" fontId="14" fillId="2" borderId="10" xfId="0" applyNumberFormat="1" applyFont="1" applyFill="1" applyBorder="1"/>
    <xf numFmtId="0" fontId="14" fillId="2" borderId="1" xfId="0" applyFont="1" applyFill="1" applyBorder="1" applyAlignment="1">
      <alignment horizontal="justify" vertical="center" wrapText="1"/>
    </xf>
    <xf numFmtId="0" fontId="20" fillId="2" borderId="1" xfId="0" applyFont="1" applyFill="1" applyBorder="1" applyAlignment="1">
      <alignment horizontal="justify" vertical="center" wrapText="1"/>
    </xf>
    <xf numFmtId="0" fontId="14" fillId="2" borderId="2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vertical="center"/>
    </xf>
    <xf numFmtId="0" fontId="14" fillId="2" borderId="1" xfId="0" applyNumberFormat="1" applyFont="1" applyFill="1" applyBorder="1" applyAlignment="1">
      <alignment vertical="center"/>
    </xf>
    <xf numFmtId="0" fontId="18" fillId="2" borderId="1" xfId="29" applyFont="1" applyFill="1" applyBorder="1" applyAlignment="1">
      <alignment vertical="center" wrapText="1"/>
    </xf>
    <xf numFmtId="0" fontId="18" fillId="2" borderId="1" xfId="29" applyFont="1" applyFill="1" applyBorder="1" applyAlignment="1">
      <alignment horizontal="justify" vertical="center" wrapText="1"/>
    </xf>
    <xf numFmtId="43" fontId="18" fillId="2" borderId="1" xfId="114" applyFont="1" applyFill="1" applyBorder="1" applyAlignment="1">
      <alignment vertical="center" wrapText="1"/>
    </xf>
    <xf numFmtId="4" fontId="18" fillId="2" borderId="1" xfId="0" applyNumberFormat="1" applyFont="1" applyFill="1" applyBorder="1" applyAlignment="1">
      <alignment vertical="center" wrapText="1"/>
    </xf>
    <xf numFmtId="0" fontId="38" fillId="2" borderId="0" xfId="0" applyFont="1" applyFill="1"/>
    <xf numFmtId="43" fontId="18" fillId="2" borderId="1" xfId="114" applyFont="1" applyFill="1" applyBorder="1" applyAlignment="1">
      <alignment horizontal="right" vertical="center"/>
    </xf>
    <xf numFmtId="4" fontId="20" fillId="2" borderId="1" xfId="0" applyNumberFormat="1" applyFont="1" applyFill="1" applyBorder="1" applyAlignment="1">
      <alignment vertical="center"/>
    </xf>
    <xf numFmtId="10" fontId="18" fillId="2" borderId="1" xfId="114" applyNumberFormat="1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justify" vertical="center" wrapText="1"/>
    </xf>
    <xf numFmtId="4" fontId="18" fillId="2" borderId="10" xfId="0" applyNumberFormat="1" applyFont="1" applyFill="1" applyBorder="1" applyAlignment="1">
      <alignment horizontal="justify" vertical="center" wrapText="1"/>
    </xf>
    <xf numFmtId="0" fontId="18" fillId="2" borderId="1" xfId="110" applyFont="1" applyFill="1" applyBorder="1" applyAlignment="1">
      <alignment horizontal="justify" vertical="center" wrapText="1"/>
    </xf>
    <xf numFmtId="171" fontId="18" fillId="2" borderId="1" xfId="112" applyNumberFormat="1" applyFont="1" applyFill="1" applyBorder="1" applyAlignment="1">
      <alignment vertical="center" wrapText="1"/>
    </xf>
    <xf numFmtId="0" fontId="38" fillId="2" borderId="0" xfId="0" applyFont="1" applyFill="1" applyAlignment="1">
      <alignment vertical="center"/>
    </xf>
    <xf numFmtId="4" fontId="18" fillId="2" borderId="3" xfId="3" applyNumberFormat="1" applyFont="1" applyFill="1" applyBorder="1" applyAlignment="1">
      <alignment vertical="center" wrapText="1"/>
    </xf>
    <xf numFmtId="4" fontId="18" fillId="2" borderId="3" xfId="3" applyNumberFormat="1" applyFont="1" applyFill="1" applyBorder="1" applyAlignment="1">
      <alignment horizontal="justify" vertical="center" wrapText="1"/>
    </xf>
    <xf numFmtId="4" fontId="18" fillId="2" borderId="1" xfId="3" applyNumberFormat="1" applyFont="1" applyFill="1" applyBorder="1" applyAlignment="1">
      <alignment horizontal="justify" vertical="center" wrapText="1"/>
    </xf>
    <xf numFmtId="4" fontId="21" fillId="2" borderId="1" xfId="3" applyNumberFormat="1" applyFont="1" applyFill="1" applyBorder="1" applyAlignment="1">
      <alignment vertical="center" wrapText="1"/>
    </xf>
    <xf numFmtId="4" fontId="21" fillId="2" borderId="1" xfId="3" applyNumberFormat="1" applyFont="1" applyFill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/>
    <xf numFmtId="0" fontId="14" fillId="2" borderId="1" xfId="0" applyFont="1" applyFill="1" applyBorder="1" applyAlignment="1">
      <alignment horizontal="justify" vertical="center"/>
    </xf>
    <xf numFmtId="4" fontId="18" fillId="2" borderId="1" xfId="29" applyNumberFormat="1" applyFont="1" applyFill="1" applyBorder="1" applyAlignment="1">
      <alignment vertical="center" wrapText="1"/>
    </xf>
    <xf numFmtId="4" fontId="18" fillId="2" borderId="1" xfId="29" applyNumberFormat="1" applyFont="1" applyFill="1" applyBorder="1" applyAlignment="1">
      <alignment horizontal="justify" vertical="center" wrapText="1"/>
    </xf>
    <xf numFmtId="0" fontId="18" fillId="2" borderId="1" xfId="0" applyFont="1" applyFill="1" applyBorder="1" applyAlignment="1">
      <alignment horizontal="justify" vertical="center" wrapText="1"/>
    </xf>
    <xf numFmtId="167" fontId="18" fillId="2" borderId="1" xfId="0" applyNumberFormat="1" applyFont="1" applyFill="1" applyBorder="1" applyAlignment="1">
      <alignment horizontal="justify" vertical="center" wrapText="1"/>
    </xf>
    <xf numFmtId="0" fontId="20" fillId="2" borderId="1" xfId="0" applyFont="1" applyFill="1" applyBorder="1"/>
    <xf numFmtId="0" fontId="18" fillId="2" borderId="1" xfId="0" applyFont="1" applyFill="1" applyBorder="1" applyAlignment="1">
      <alignment horizontal="justify" vertical="center"/>
    </xf>
    <xf numFmtId="166" fontId="14" fillId="2" borderId="1" xfId="114" applyNumberFormat="1" applyFont="1" applyFill="1" applyBorder="1" applyAlignment="1">
      <alignment vertical="center"/>
    </xf>
    <xf numFmtId="4" fontId="14" fillId="2" borderId="1" xfId="0" applyNumberFormat="1" applyFont="1" applyFill="1" applyBorder="1"/>
    <xf numFmtId="0" fontId="14" fillId="2" borderId="10" xfId="0" applyNumberFormat="1" applyFont="1" applyFill="1" applyBorder="1"/>
    <xf numFmtId="0" fontId="14" fillId="2" borderId="2" xfId="0" applyFont="1" applyFill="1" applyBorder="1" applyAlignment="1">
      <alignment horizontal="justify" vertical="center" wrapText="1"/>
    </xf>
    <xf numFmtId="4" fontId="18" fillId="2" borderId="3" xfId="0" applyNumberFormat="1" applyFont="1" applyFill="1" applyBorder="1" applyAlignment="1">
      <alignment vertical="center" wrapText="1"/>
    </xf>
    <xf numFmtId="4" fontId="18" fillId="2" borderId="2" xfId="0" applyNumberFormat="1" applyFont="1" applyFill="1" applyBorder="1" applyAlignment="1">
      <alignment vertical="center" wrapText="1"/>
    </xf>
    <xf numFmtId="4" fontId="18" fillId="2" borderId="2" xfId="0" applyNumberFormat="1" applyFont="1" applyFill="1" applyBorder="1" applyAlignment="1">
      <alignment horizontal="justify" vertical="center" wrapText="1"/>
    </xf>
    <xf numFmtId="4" fontId="14" fillId="2" borderId="25" xfId="0" applyNumberFormat="1" applyFont="1" applyFill="1" applyBorder="1"/>
    <xf numFmtId="43" fontId="18" fillId="2" borderId="2" xfId="114" applyFont="1" applyFill="1" applyBorder="1" applyAlignment="1">
      <alignment horizontal="right" vertical="center" wrapText="1"/>
    </xf>
    <xf numFmtId="0" fontId="18" fillId="2" borderId="1" xfId="3" applyFont="1" applyFill="1" applyBorder="1" applyAlignment="1">
      <alignment vertical="center" wrapText="1"/>
    </xf>
    <xf numFmtId="4" fontId="0" fillId="2" borderId="0" xfId="0" applyNumberFormat="1" applyFill="1"/>
    <xf numFmtId="43" fontId="18" fillId="0" borderId="1" xfId="114" applyFont="1" applyFill="1" applyBorder="1" applyAlignment="1">
      <alignment horizontal="center" vertical="center" wrapText="1"/>
    </xf>
    <xf numFmtId="10" fontId="18" fillId="0" borderId="1" xfId="114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justify" vertical="center" wrapText="1"/>
    </xf>
    <xf numFmtId="43" fontId="14" fillId="2" borderId="1" xfId="114" applyFont="1" applyFill="1" applyBorder="1" applyAlignment="1">
      <alignment horizontal="center" vertical="center" wrapText="1"/>
    </xf>
    <xf numFmtId="43" fontId="18" fillId="2" borderId="1" xfId="114" applyFont="1" applyFill="1" applyBorder="1" applyAlignment="1">
      <alignment horizontal="right" vertical="center" wrapText="1"/>
    </xf>
    <xf numFmtId="0" fontId="40" fillId="0" borderId="1" xfId="0" applyFont="1" applyFill="1" applyBorder="1" applyAlignment="1">
      <alignment horizontal="justify" vertical="center" wrapText="1"/>
    </xf>
    <xf numFmtId="4" fontId="20" fillId="2" borderId="26" xfId="0" applyNumberFormat="1" applyFont="1" applyFill="1" applyBorder="1" applyAlignment="1">
      <alignment horizontal="justify" vertical="center" wrapText="1"/>
    </xf>
    <xf numFmtId="4" fontId="20" fillId="2" borderId="27" xfId="0" applyNumberFormat="1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justify" vertical="center" wrapText="1"/>
    </xf>
    <xf numFmtId="4" fontId="14" fillId="2" borderId="24" xfId="0" applyNumberFormat="1" applyFont="1" applyFill="1" applyBorder="1" applyAlignment="1">
      <alignment vertical="center"/>
    </xf>
    <xf numFmtId="0" fontId="14" fillId="2" borderId="10" xfId="0" applyNumberFormat="1" applyFont="1" applyFill="1" applyBorder="1" applyAlignment="1">
      <alignment horizontal="left" vertical="center"/>
    </xf>
    <xf numFmtId="0" fontId="14" fillId="2" borderId="10" xfId="0" applyNumberFormat="1" applyFont="1" applyFill="1" applyBorder="1" applyAlignment="1">
      <alignment vertical="center"/>
    </xf>
    <xf numFmtId="0" fontId="14" fillId="2" borderId="25" xfId="0" applyNumberFormat="1" applyFont="1" applyFill="1" applyBorder="1" applyAlignment="1">
      <alignment vertical="center"/>
    </xf>
    <xf numFmtId="4" fontId="20" fillId="2" borderId="10" xfId="0" applyNumberFormat="1" applyFont="1" applyFill="1" applyBorder="1" applyAlignment="1">
      <alignment vertical="center"/>
    </xf>
    <xf numFmtId="4" fontId="20" fillId="2" borderId="1" xfId="0" applyNumberFormat="1" applyFont="1" applyFill="1" applyBorder="1" applyAlignment="1">
      <alignment horizontal="center"/>
    </xf>
    <xf numFmtId="4" fontId="20" fillId="2" borderId="1" xfId="0" applyNumberFormat="1" applyFont="1" applyFill="1" applyBorder="1" applyAlignment="1">
      <alignment horizontal="justify" vertical="center" wrapText="1"/>
    </xf>
    <xf numFmtId="4" fontId="20" fillId="2" borderId="1" xfId="0" applyNumberFormat="1" applyFont="1" applyFill="1" applyBorder="1" applyAlignment="1">
      <alignment horizontal="center" vertical="center"/>
    </xf>
    <xf numFmtId="4" fontId="20" fillId="2" borderId="1" xfId="0" applyNumberFormat="1" applyFont="1" applyFill="1" applyBorder="1" applyAlignment="1">
      <alignment horizontal="justify" vertical="center"/>
    </xf>
    <xf numFmtId="4" fontId="21" fillId="2" borderId="2" xfId="3" applyNumberFormat="1" applyFont="1" applyFill="1" applyBorder="1" applyAlignment="1">
      <alignment vertical="center" wrapText="1"/>
    </xf>
    <xf numFmtId="4" fontId="21" fillId="2" borderId="2" xfId="3" applyNumberFormat="1" applyFont="1" applyFill="1" applyBorder="1" applyAlignment="1">
      <alignment horizontal="justify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/>
    </xf>
    <xf numFmtId="43" fontId="39" fillId="2" borderId="1" xfId="0" applyNumberFormat="1" applyFont="1" applyFill="1" applyBorder="1" applyAlignment="1">
      <alignment horizontal="center"/>
    </xf>
    <xf numFmtId="43" fontId="25" fillId="2" borderId="1" xfId="114" applyFont="1" applyFill="1" applyBorder="1" applyAlignment="1">
      <alignment horizontal="center"/>
    </xf>
    <xf numFmtId="0" fontId="8" fillId="2" borderId="1" xfId="0" applyFont="1" applyFill="1" applyBorder="1" applyAlignment="1">
      <alignment horizontal="justify" vertical="center"/>
    </xf>
    <xf numFmtId="0" fontId="8" fillId="2" borderId="1" xfId="0" applyFont="1" applyFill="1" applyBorder="1"/>
    <xf numFmtId="0" fontId="14" fillId="2" borderId="1" xfId="0" applyNumberFormat="1" applyFont="1" applyFill="1" applyBorder="1"/>
    <xf numFmtId="0" fontId="18" fillId="0" borderId="3" xfId="0" applyFont="1" applyFill="1" applyBorder="1" applyAlignment="1">
      <alignment horizontal="justify" vertical="center" wrapText="1"/>
    </xf>
    <xf numFmtId="4" fontId="20" fillId="0" borderId="29" xfId="0" applyNumberFormat="1" applyFont="1" applyFill="1" applyBorder="1" applyAlignment="1">
      <alignment horizontal="center"/>
    </xf>
    <xf numFmtId="4" fontId="20" fillId="0" borderId="4" xfId="0" applyNumberFormat="1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vertical="center" wrapText="1"/>
    </xf>
    <xf numFmtId="0" fontId="32" fillId="2" borderId="0" xfId="0" applyFont="1" applyFill="1"/>
    <xf numFmtId="0" fontId="14" fillId="2" borderId="1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4" fontId="33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right" vertical="center" wrapText="1"/>
    </xf>
    <xf numFmtId="9" fontId="14" fillId="2" borderId="0" xfId="112" applyNumberFormat="1" applyFont="1" applyFill="1"/>
    <xf numFmtId="4" fontId="18" fillId="2" borderId="1" xfId="124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/>
    <xf numFmtId="4" fontId="21" fillId="2" borderId="1" xfId="124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justify" vertical="center" wrapText="1"/>
    </xf>
    <xf numFmtId="0" fontId="14" fillId="2" borderId="24" xfId="0" applyFont="1" applyFill="1" applyBorder="1" applyAlignment="1">
      <alignment horizontal="center" vertical="top" wrapText="1"/>
    </xf>
    <xf numFmtId="4" fontId="18" fillId="2" borderId="1" xfId="3" applyNumberFormat="1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4" fontId="33" fillId="2" borderId="13" xfId="0" applyNumberFormat="1" applyFont="1" applyFill="1" applyBorder="1" applyAlignment="1">
      <alignment horizontal="center" vertical="top" wrapText="1"/>
    </xf>
    <xf numFmtId="43" fontId="18" fillId="2" borderId="1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top" wrapText="1"/>
    </xf>
    <xf numFmtId="14" fontId="18" fillId="2" borderId="1" xfId="124" applyNumberFormat="1" applyFont="1" applyFill="1" applyBorder="1" applyAlignment="1">
      <alignment horizontal="center" vertical="top" wrapText="1"/>
    </xf>
    <xf numFmtId="166" fontId="18" fillId="2" borderId="2" xfId="124" applyNumberFormat="1" applyFont="1" applyFill="1" applyBorder="1" applyAlignment="1">
      <alignment horizontal="center" vertical="center" wrapText="1"/>
    </xf>
    <xf numFmtId="0" fontId="29" fillId="2" borderId="1" xfId="0" applyFont="1" applyFill="1" applyBorder="1"/>
    <xf numFmtId="14" fontId="18" fillId="2" borderId="10" xfId="124" applyNumberFormat="1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wrapText="1"/>
    </xf>
    <xf numFmtId="2" fontId="29" fillId="2" borderId="4" xfId="0" applyNumberFormat="1" applyFont="1" applyFill="1" applyBorder="1" applyAlignment="1"/>
    <xf numFmtId="2" fontId="29" fillId="2" borderId="1" xfId="0" applyNumberFormat="1" applyFont="1" applyFill="1" applyBorder="1" applyAlignment="1"/>
    <xf numFmtId="0" fontId="18" fillId="2" borderId="11" xfId="0" applyFont="1" applyFill="1" applyBorder="1" applyAlignment="1">
      <alignment horizontal="right" vertical="top" wrapText="1"/>
    </xf>
    <xf numFmtId="4" fontId="18" fillId="2" borderId="1" xfId="0" applyNumberFormat="1" applyFont="1" applyFill="1" applyBorder="1" applyAlignment="1">
      <alignment horizontal="right" vertical="top" wrapText="1"/>
    </xf>
    <xf numFmtId="43" fontId="18" fillId="2" borderId="1" xfId="114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right" vertical="top" wrapText="1"/>
    </xf>
    <xf numFmtId="0" fontId="25" fillId="2" borderId="1" xfId="0" applyFont="1" applyFill="1" applyBorder="1" applyAlignment="1">
      <alignment horizontal="left"/>
    </xf>
    <xf numFmtId="4" fontId="28" fillId="2" borderId="1" xfId="29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"/>
    </xf>
    <xf numFmtId="4" fontId="21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justify" vertical="center"/>
    </xf>
    <xf numFmtId="0" fontId="20" fillId="2" borderId="1" xfId="0" applyFont="1" applyFill="1" applyBorder="1" applyAlignment="1">
      <alignment horizontal="justify" vertical="center"/>
    </xf>
    <xf numFmtId="0" fontId="9" fillId="2" borderId="1" xfId="0" applyFont="1" applyFill="1" applyBorder="1"/>
    <xf numFmtId="0" fontId="14" fillId="2" borderId="1" xfId="0" applyFont="1" applyFill="1" applyBorder="1" applyAlignment="1">
      <alignment wrapText="1"/>
    </xf>
    <xf numFmtId="0" fontId="14" fillId="2" borderId="7" xfId="0" applyFont="1" applyFill="1" applyBorder="1" applyAlignment="1">
      <alignment vertical="top" wrapText="1"/>
    </xf>
    <xf numFmtId="167" fontId="18" fillId="2" borderId="1" xfId="0" applyNumberFormat="1" applyFont="1" applyFill="1" applyBorder="1" applyAlignment="1">
      <alignment horizontal="justify" vertical="center"/>
    </xf>
    <xf numFmtId="0" fontId="18" fillId="2" borderId="7" xfId="0" applyFont="1" applyFill="1" applyBorder="1" applyAlignment="1">
      <alignment vertical="top" wrapText="1"/>
    </xf>
    <xf numFmtId="0" fontId="18" fillId="2" borderId="10" xfId="124" applyNumberFormat="1" applyFont="1" applyFill="1" applyBorder="1" applyAlignment="1">
      <alignment horizontal="center" vertical="top" wrapText="1"/>
    </xf>
    <xf numFmtId="166" fontId="18" fillId="2" borderId="1" xfId="124" applyNumberFormat="1" applyFont="1" applyFill="1" applyBorder="1" applyAlignment="1">
      <alignment horizontal="center" vertical="center" wrapText="1"/>
    </xf>
    <xf numFmtId="0" fontId="29" fillId="2" borderId="4" xfId="0" applyFont="1" applyFill="1" applyBorder="1"/>
    <xf numFmtId="166" fontId="29" fillId="2" borderId="1" xfId="0" applyNumberFormat="1" applyFont="1" applyFill="1" applyBorder="1"/>
    <xf numFmtId="0" fontId="14" fillId="2" borderId="1" xfId="0" applyFont="1" applyFill="1" applyBorder="1" applyAlignment="1">
      <alignment horizontal="right" wrapText="1"/>
    </xf>
    <xf numFmtId="2" fontId="29" fillId="2" borderId="4" xfId="0" applyNumberFormat="1" applyFont="1" applyFill="1" applyBorder="1" applyAlignment="1">
      <alignment horizontal="right"/>
    </xf>
    <xf numFmtId="2" fontId="29" fillId="2" borderId="1" xfId="0" applyNumberFormat="1" applyFont="1" applyFill="1" applyBorder="1" applyAlignment="1">
      <alignment horizontal="right"/>
    </xf>
    <xf numFmtId="2" fontId="18" fillId="2" borderId="1" xfId="0" applyNumberFormat="1" applyFont="1" applyFill="1" applyBorder="1" applyAlignment="1">
      <alignment horizontal="right" vertical="center"/>
    </xf>
    <xf numFmtId="49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4" fontId="20" fillId="2" borderId="33" xfId="0" applyNumberFormat="1" applyFont="1" applyFill="1" applyBorder="1" applyAlignment="1">
      <alignment horizontal="center" vertical="center"/>
    </xf>
    <xf numFmtId="0" fontId="20" fillId="2" borderId="3" xfId="0" applyNumberFormat="1" applyFont="1" applyFill="1" applyBorder="1" applyAlignment="1">
      <alignment vertical="center"/>
    </xf>
    <xf numFmtId="4" fontId="20" fillId="2" borderId="3" xfId="0" applyNumberFormat="1" applyFont="1" applyFill="1" applyBorder="1" applyAlignment="1">
      <alignment horizontal="justify" vertical="center" wrapText="1"/>
    </xf>
    <xf numFmtId="43" fontId="20" fillId="2" borderId="1" xfId="114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top" wrapText="1"/>
    </xf>
    <xf numFmtId="0" fontId="36" fillId="2" borderId="2" xfId="0" applyFont="1" applyFill="1" applyBorder="1" applyAlignment="1">
      <alignment vertical="top" wrapText="1"/>
    </xf>
    <xf numFmtId="0" fontId="18" fillId="2" borderId="1" xfId="0" applyNumberFormat="1" applyFont="1" applyFill="1" applyBorder="1" applyAlignment="1">
      <alignment horizontal="center" vertical="top" wrapText="1"/>
    </xf>
    <xf numFmtId="0" fontId="18" fillId="2" borderId="1" xfId="124" applyNumberFormat="1" applyFont="1" applyFill="1" applyBorder="1" applyAlignment="1">
      <alignment horizontal="center" vertical="top" wrapText="1"/>
    </xf>
    <xf numFmtId="4" fontId="14" fillId="2" borderId="1" xfId="0" applyNumberFormat="1" applyFont="1" applyFill="1" applyBorder="1" applyAlignment="1">
      <alignment horizontal="center" vertical="center" wrapText="1"/>
    </xf>
    <xf numFmtId="43" fontId="18" fillId="2" borderId="1" xfId="114" applyFont="1" applyFill="1" applyBorder="1" applyAlignment="1">
      <alignment horizontal="justify" vertical="center"/>
    </xf>
    <xf numFmtId="0" fontId="33" fillId="2" borderId="35" xfId="0" applyFont="1" applyFill="1" applyBorder="1" applyAlignment="1">
      <alignment horizontal="center" vertical="center" wrapText="1"/>
    </xf>
    <xf numFmtId="164" fontId="18" fillId="2" borderId="1" xfId="114" applyNumberFormat="1" applyFont="1" applyFill="1" applyBorder="1" applyAlignment="1">
      <alignment horizontal="justify" vertical="center"/>
    </xf>
    <xf numFmtId="49" fontId="20" fillId="2" borderId="1" xfId="0" applyNumberFormat="1" applyFont="1" applyFill="1" applyBorder="1" applyAlignment="1">
      <alignment vertical="center"/>
    </xf>
    <xf numFmtId="43" fontId="25" fillId="2" borderId="1" xfId="0" applyNumberFormat="1" applyFont="1" applyFill="1" applyBorder="1"/>
    <xf numFmtId="0" fontId="14" fillId="2" borderId="1" xfId="104" applyFont="1" applyFill="1" applyBorder="1" applyAlignment="1">
      <alignment horizontal="justify" vertical="center"/>
    </xf>
    <xf numFmtId="0" fontId="18" fillId="2" borderId="1" xfId="104" applyFont="1" applyFill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center" vertical="top" wrapText="1"/>
    </xf>
    <xf numFmtId="0" fontId="46" fillId="2" borderId="0" xfId="0" applyFont="1" applyFill="1" applyAlignment="1">
      <alignment wrapText="1"/>
    </xf>
    <xf numFmtId="9" fontId="18" fillId="2" borderId="0" xfId="112" applyNumberFormat="1" applyFont="1" applyFill="1"/>
    <xf numFmtId="0" fontId="44" fillId="2" borderId="0" xfId="0" applyFont="1" applyFill="1"/>
    <xf numFmtId="0" fontId="18" fillId="2" borderId="10" xfId="0" applyNumberFormat="1" applyFont="1" applyFill="1" applyBorder="1" applyAlignment="1">
      <alignment vertical="center"/>
    </xf>
    <xf numFmtId="0" fontId="18" fillId="2" borderId="3" xfId="0" applyFont="1" applyFill="1" applyBorder="1" applyAlignment="1">
      <alignment horizontal="center" vertical="center" wrapText="1"/>
    </xf>
    <xf numFmtId="43" fontId="21" fillId="2" borderId="1" xfId="114" applyFont="1" applyFill="1" applyBorder="1" applyAlignment="1">
      <alignment vertical="center" wrapText="1"/>
    </xf>
    <xf numFmtId="2" fontId="29" fillId="2" borderId="4" xfId="0" applyNumberFormat="1" applyFont="1" applyFill="1" applyBorder="1" applyAlignment="1">
      <alignment horizontal="right" wrapText="1"/>
    </xf>
    <xf numFmtId="2" fontId="29" fillId="2" borderId="1" xfId="0" applyNumberFormat="1" applyFont="1" applyFill="1" applyBorder="1" applyAlignment="1">
      <alignment horizontal="right" wrapText="1"/>
    </xf>
    <xf numFmtId="1" fontId="29" fillId="2" borderId="4" xfId="0" applyNumberFormat="1" applyFont="1" applyFill="1" applyBorder="1" applyAlignment="1">
      <alignment horizontal="right" wrapText="1"/>
    </xf>
    <xf numFmtId="1" fontId="29" fillId="2" borderId="1" xfId="0" applyNumberFormat="1" applyFont="1" applyFill="1" applyBorder="1" applyAlignment="1">
      <alignment horizontal="right" wrapText="1"/>
    </xf>
    <xf numFmtId="0" fontId="14" fillId="2" borderId="0" xfId="0" applyFont="1" applyFill="1" applyAlignment="1">
      <alignment horizontal="justify" vertical="center" wrapText="1"/>
    </xf>
    <xf numFmtId="4" fontId="18" fillId="2" borderId="1" xfId="0" applyNumberFormat="1" applyFont="1" applyFill="1" applyBorder="1" applyAlignment="1">
      <alignment wrapText="1"/>
    </xf>
    <xf numFmtId="43" fontId="29" fillId="2" borderId="3" xfId="114" applyFont="1" applyFill="1" applyBorder="1" applyAlignment="1">
      <alignment vertical="center"/>
    </xf>
    <xf numFmtId="49" fontId="20" fillId="2" borderId="1" xfId="0" applyNumberFormat="1" applyFont="1" applyFill="1" applyBorder="1"/>
    <xf numFmtId="0" fontId="20" fillId="2" borderId="1" xfId="0" applyFont="1" applyFill="1" applyBorder="1" applyAlignment="1">
      <alignment wrapText="1"/>
    </xf>
    <xf numFmtId="43" fontId="12" fillId="2" borderId="1" xfId="114" applyFont="1" applyFill="1" applyBorder="1" applyAlignment="1">
      <alignment vertical="center"/>
    </xf>
    <xf numFmtId="0" fontId="12" fillId="2" borderId="1" xfId="0" applyFont="1" applyFill="1" applyBorder="1" applyAlignment="1">
      <alignment horizontal="justify" vertical="center"/>
    </xf>
    <xf numFmtId="0" fontId="20" fillId="2" borderId="1" xfId="104" applyFont="1" applyFill="1" applyBorder="1" applyAlignment="1">
      <alignment horizontal="justify" vertical="center"/>
    </xf>
    <xf numFmtId="166" fontId="18" fillId="2" borderId="2" xfId="124" applyNumberFormat="1" applyFont="1" applyFill="1" applyBorder="1" applyAlignment="1">
      <alignment horizontal="right" wrapText="1"/>
    </xf>
    <xf numFmtId="0" fontId="29" fillId="2" borderId="2" xfId="0" applyFont="1" applyFill="1" applyBorder="1" applyAlignment="1">
      <alignment horizontal="right"/>
    </xf>
    <xf numFmtId="166" fontId="29" fillId="2" borderId="2" xfId="0" applyNumberFormat="1" applyFont="1" applyFill="1" applyBorder="1" applyAlignment="1">
      <alignment horizontal="right"/>
    </xf>
    <xf numFmtId="0" fontId="18" fillId="2" borderId="2" xfId="0" applyFont="1" applyFill="1" applyBorder="1" applyAlignment="1">
      <alignment horizontal="justify" vertical="center"/>
    </xf>
    <xf numFmtId="0" fontId="29" fillId="2" borderId="1" xfId="0" applyFont="1" applyFill="1" applyBorder="1" applyAlignment="1">
      <alignment horizontal="right"/>
    </xf>
    <xf numFmtId="49" fontId="12" fillId="2" borderId="1" xfId="0" applyNumberFormat="1" applyFont="1" applyFill="1" applyBorder="1"/>
    <xf numFmtId="0" fontId="12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/>
    <xf numFmtId="0" fontId="16" fillId="2" borderId="1" xfId="0" applyFont="1" applyFill="1" applyBorder="1" applyAlignment="1">
      <alignment horizontal="justify" vertical="center"/>
    </xf>
    <xf numFmtId="0" fontId="14" fillId="2" borderId="1" xfId="0" applyFont="1" applyFill="1" applyBorder="1" applyAlignment="1">
      <alignment horizontal="center"/>
    </xf>
    <xf numFmtId="43" fontId="14" fillId="2" borderId="1" xfId="114" applyFont="1" applyFill="1" applyBorder="1" applyAlignment="1">
      <alignment vertical="center"/>
    </xf>
    <xf numFmtId="17" fontId="14" fillId="2" borderId="1" xfId="0" applyNumberFormat="1" applyFont="1" applyFill="1" applyBorder="1" applyAlignment="1">
      <alignment horizontal="center" vertical="center" wrapText="1"/>
    </xf>
    <xf numFmtId="167" fontId="18" fillId="2" borderId="2" xfId="0" applyNumberFormat="1" applyFont="1" applyFill="1" applyBorder="1" applyAlignment="1">
      <alignment vertical="center" wrapText="1"/>
    </xf>
    <xf numFmtId="164" fontId="18" fillId="2" borderId="1" xfId="124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right"/>
    </xf>
    <xf numFmtId="164" fontId="18" fillId="2" borderId="10" xfId="124" applyNumberFormat="1" applyFont="1" applyFill="1" applyBorder="1" applyAlignment="1">
      <alignment horizontal="center" vertical="center" wrapText="1"/>
    </xf>
    <xf numFmtId="168" fontId="29" fillId="2" borderId="1" xfId="0" applyNumberFormat="1" applyFont="1" applyFill="1" applyBorder="1" applyAlignment="1">
      <alignment horizontal="right"/>
    </xf>
    <xf numFmtId="166" fontId="29" fillId="2" borderId="1" xfId="0" applyNumberFormat="1" applyFont="1" applyFill="1" applyBorder="1" applyAlignment="1">
      <alignment horizontal="right"/>
    </xf>
    <xf numFmtId="43" fontId="18" fillId="2" borderId="1" xfId="114" applyFont="1" applyFill="1" applyBorder="1" applyAlignment="1">
      <alignment horizontal="right"/>
    </xf>
    <xf numFmtId="43" fontId="29" fillId="2" borderId="1" xfId="114" applyFont="1" applyFill="1" applyBorder="1" applyAlignment="1">
      <alignment horizontal="right"/>
    </xf>
    <xf numFmtId="49" fontId="14" fillId="2" borderId="1" xfId="0" applyNumberFormat="1" applyFont="1" applyFill="1" applyBorder="1"/>
    <xf numFmtId="165" fontId="14" fillId="2" borderId="1" xfId="0" applyNumberFormat="1" applyFont="1" applyFill="1" applyBorder="1" applyAlignment="1">
      <alignment vertical="center"/>
    </xf>
    <xf numFmtId="43" fontId="0" fillId="2" borderId="0" xfId="0" applyNumberFormat="1" applyFill="1"/>
    <xf numFmtId="165" fontId="0" fillId="2" borderId="0" xfId="0" applyNumberFormat="1" applyFill="1"/>
    <xf numFmtId="4" fontId="22" fillId="0" borderId="1" xfId="0" applyNumberFormat="1" applyFont="1" applyFill="1" applyBorder="1" applyAlignment="1">
      <alignment vertical="center" wrapText="1"/>
    </xf>
    <xf numFmtId="4" fontId="14" fillId="2" borderId="0" xfId="0" applyNumberFormat="1" applyFont="1" applyFill="1" applyAlignment="1">
      <alignment horizontal="center" vertical="center"/>
    </xf>
    <xf numFmtId="0" fontId="20" fillId="0" borderId="3" xfId="0" applyFont="1" applyFill="1" applyBorder="1" applyAlignment="1">
      <alignment horizontal="justify" vertical="center" wrapText="1"/>
    </xf>
    <xf numFmtId="4" fontId="14" fillId="2" borderId="0" xfId="112" applyNumberFormat="1" applyFont="1" applyFill="1"/>
    <xf numFmtId="0" fontId="14" fillId="2" borderId="3" xfId="0" applyFont="1" applyFill="1" applyBorder="1" applyAlignment="1">
      <alignment horizontal="center" vertical="top" wrapText="1"/>
    </xf>
    <xf numFmtId="0" fontId="14" fillId="2" borderId="2" xfId="0" applyFont="1" applyFill="1" applyBorder="1"/>
    <xf numFmtId="43" fontId="14" fillId="2" borderId="2" xfId="114" applyFont="1" applyFill="1" applyBorder="1" applyAlignment="1">
      <alignment vertical="center"/>
    </xf>
    <xf numFmtId="167" fontId="30" fillId="2" borderId="1" xfId="0" applyNumberFormat="1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172" fontId="18" fillId="2" borderId="1" xfId="124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justify" vertical="center" wrapText="1"/>
    </xf>
    <xf numFmtId="4" fontId="18" fillId="2" borderId="2" xfId="3" applyNumberFormat="1" applyFont="1" applyFill="1" applyBorder="1" applyAlignment="1">
      <alignment vertical="center" wrapText="1"/>
    </xf>
    <xf numFmtId="9" fontId="14" fillId="0" borderId="1" xfId="112" applyFont="1" applyFill="1" applyBorder="1" applyAlignment="1">
      <alignment vertical="top" wrapText="1"/>
    </xf>
    <xf numFmtId="43" fontId="18" fillId="2" borderId="1" xfId="114" applyFont="1" applyFill="1" applyBorder="1" applyAlignment="1">
      <alignment horizontal="center" vertical="top" wrapText="1"/>
    </xf>
    <xf numFmtId="9" fontId="14" fillId="2" borderId="1" xfId="112" applyFont="1" applyFill="1" applyBorder="1" applyAlignment="1">
      <alignment vertical="top" wrapText="1"/>
    </xf>
    <xf numFmtId="43" fontId="14" fillId="2" borderId="1" xfId="114" applyFont="1" applyFill="1" applyBorder="1" applyAlignment="1">
      <alignment vertical="top"/>
    </xf>
    <xf numFmtId="10" fontId="14" fillId="2" borderId="1" xfId="114" applyNumberFormat="1" applyFont="1" applyFill="1" applyBorder="1" applyAlignment="1">
      <alignment vertical="top"/>
    </xf>
    <xf numFmtId="4" fontId="14" fillId="0" borderId="1" xfId="0" applyNumberFormat="1" applyFont="1" applyFill="1" applyBorder="1" applyAlignment="1">
      <alignment vertical="top"/>
    </xf>
    <xf numFmtId="4" fontId="14" fillId="2" borderId="1" xfId="0" applyNumberFormat="1" applyFont="1" applyFill="1" applyBorder="1" applyAlignment="1">
      <alignment vertical="top"/>
    </xf>
    <xf numFmtId="0" fontId="18" fillId="0" borderId="1" xfId="0" applyFont="1" applyFill="1" applyBorder="1" applyAlignment="1">
      <alignment horizontal="justify" vertical="center" wrapText="1"/>
    </xf>
    <xf numFmtId="166" fontId="14" fillId="0" borderId="1" xfId="114" applyNumberFormat="1" applyFont="1" applyBorder="1" applyAlignment="1">
      <alignment vertical="top"/>
    </xf>
    <xf numFmtId="166" fontId="14" fillId="0" borderId="1" xfId="114" applyNumberFormat="1" applyFont="1" applyFill="1" applyBorder="1" applyAlignment="1">
      <alignment vertical="top"/>
    </xf>
    <xf numFmtId="0" fontId="33" fillId="0" borderId="35" xfId="0" applyFont="1" applyFill="1" applyBorder="1" applyAlignment="1">
      <alignment horizontal="center" vertical="top" wrapText="1"/>
    </xf>
    <xf numFmtId="4" fontId="33" fillId="0" borderId="1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174" fontId="33" fillId="0" borderId="1" xfId="0" applyNumberFormat="1" applyFont="1" applyFill="1" applyBorder="1" applyAlignment="1">
      <alignment horizontal="center" vertical="top"/>
    </xf>
    <xf numFmtId="4" fontId="18" fillId="2" borderId="1" xfId="0" applyNumberFormat="1" applyFont="1" applyFill="1" applyBorder="1" applyAlignment="1">
      <alignment horizontal="center" vertical="top" wrapText="1"/>
    </xf>
    <xf numFmtId="171" fontId="14" fillId="0" borderId="1" xfId="112" applyNumberFormat="1" applyFont="1" applyFill="1" applyBorder="1" applyAlignment="1">
      <alignment vertical="top" wrapText="1"/>
    </xf>
    <xf numFmtId="43" fontId="18" fillId="0" borderId="1" xfId="114" applyFont="1" applyFill="1" applyBorder="1" applyAlignment="1">
      <alignment horizontal="right" vertical="top"/>
    </xf>
    <xf numFmtId="0" fontId="30" fillId="2" borderId="2" xfId="0" applyFont="1" applyFill="1" applyBorder="1" applyAlignment="1">
      <alignment vertical="center" wrapText="1"/>
    </xf>
    <xf numFmtId="164" fontId="18" fillId="2" borderId="1" xfId="0" applyNumberFormat="1" applyFont="1" applyFill="1" applyBorder="1" applyAlignment="1">
      <alignment horizontal="right" vertical="center" wrapText="1"/>
    </xf>
    <xf numFmtId="0" fontId="18" fillId="2" borderId="10" xfId="0" applyFont="1" applyFill="1" applyBorder="1" applyAlignment="1">
      <alignment horizontal="justify" vertical="center"/>
    </xf>
    <xf numFmtId="0" fontId="18" fillId="2" borderId="1" xfId="0" applyNumberFormat="1" applyFont="1" applyFill="1" applyBorder="1"/>
    <xf numFmtId="0" fontId="42" fillId="2" borderId="1" xfId="0" applyFont="1" applyFill="1" applyBorder="1" applyAlignment="1">
      <alignment horizontal="justify" vertical="center"/>
    </xf>
    <xf numFmtId="166" fontId="21" fillId="2" borderId="1" xfId="124" applyNumberFormat="1" applyFont="1" applyFill="1" applyBorder="1" applyAlignment="1">
      <alignment horizontal="right" wrapText="1"/>
    </xf>
    <xf numFmtId="4" fontId="18" fillId="2" borderId="1" xfId="29" applyNumberFormat="1" applyFont="1" applyFill="1" applyBorder="1" applyAlignment="1">
      <alignment horizontal="center" vertical="center" wrapText="1"/>
    </xf>
    <xf numFmtId="167" fontId="14" fillId="2" borderId="46" xfId="1" applyNumberFormat="1" applyFont="1" applyFill="1" applyBorder="1" applyAlignment="1">
      <alignment horizontal="justify" vertical="center" wrapText="1"/>
    </xf>
    <xf numFmtId="167" fontId="14" fillId="3" borderId="46" xfId="2" applyNumberFormat="1" applyFont="1" applyFill="1" applyBorder="1" applyAlignment="1">
      <alignment horizontal="justify" vertical="center" wrapText="1"/>
    </xf>
    <xf numFmtId="0" fontId="14" fillId="2" borderId="3" xfId="0" applyFont="1" applyFill="1" applyBorder="1" applyAlignment="1">
      <alignment vertical="top" wrapText="1"/>
    </xf>
    <xf numFmtId="0" fontId="14" fillId="2" borderId="3" xfId="0" applyFont="1" applyFill="1" applyBorder="1" applyAlignment="1">
      <alignment horizontal="center"/>
    </xf>
    <xf numFmtId="0" fontId="22" fillId="2" borderId="1" xfId="0" applyFont="1" applyFill="1" applyBorder="1"/>
    <xf numFmtId="4" fontId="33" fillId="2" borderId="10" xfId="0" applyNumberFormat="1" applyFont="1" applyFill="1" applyBorder="1" applyAlignment="1">
      <alignment horizontal="center" vertical="top" wrapText="1"/>
    </xf>
    <xf numFmtId="0" fontId="18" fillId="2" borderId="2" xfId="3" applyFont="1" applyFill="1" applyBorder="1" applyAlignment="1">
      <alignment horizontal="center" vertical="center" wrapText="1"/>
    </xf>
    <xf numFmtId="0" fontId="18" fillId="2" borderId="2" xfId="3" applyFont="1" applyFill="1" applyBorder="1" applyAlignment="1">
      <alignment horizontal="justify" vertical="center" wrapText="1"/>
    </xf>
    <xf numFmtId="0" fontId="14" fillId="2" borderId="2" xfId="0" applyNumberFormat="1" applyFont="1" applyFill="1" applyBorder="1" applyAlignment="1">
      <alignment horizontal="center" vertical="center"/>
    </xf>
    <xf numFmtId="0" fontId="14" fillId="2" borderId="3" xfId="0" applyNumberFormat="1" applyFont="1" applyFill="1" applyBorder="1" applyAlignment="1">
      <alignment horizontal="center" vertical="center"/>
    </xf>
    <xf numFmtId="4" fontId="18" fillId="2" borderId="2" xfId="3" applyNumberFormat="1" applyFont="1" applyFill="1" applyBorder="1" applyAlignment="1">
      <alignment horizontal="center" vertical="center" wrapText="1"/>
    </xf>
    <xf numFmtId="4" fontId="18" fillId="2" borderId="7" xfId="3" applyNumberFormat="1" applyFont="1" applyFill="1" applyBorder="1" applyAlignment="1">
      <alignment horizontal="center" vertical="center" wrapText="1"/>
    </xf>
    <xf numFmtId="4" fontId="18" fillId="2" borderId="2" xfId="3" applyNumberFormat="1" applyFont="1" applyFill="1" applyBorder="1" applyAlignment="1">
      <alignment horizontal="left" vertical="center" wrapText="1"/>
    </xf>
    <xf numFmtId="4" fontId="18" fillId="2" borderId="3" xfId="3" applyNumberFormat="1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 horizontal="center"/>
    </xf>
    <xf numFmtId="0" fontId="20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4" fontId="20" fillId="0" borderId="29" xfId="0" applyNumberFormat="1" applyFont="1" applyFill="1" applyBorder="1" applyAlignment="1">
      <alignment horizontal="center"/>
    </xf>
    <xf numFmtId="4" fontId="20" fillId="0" borderId="50" xfId="0" applyNumberFormat="1" applyFont="1" applyFill="1" applyBorder="1" applyAlignment="1">
      <alignment horizontal="center"/>
    </xf>
    <xf numFmtId="4" fontId="20" fillId="0" borderId="8" xfId="0" applyNumberFormat="1" applyFont="1" applyFill="1" applyBorder="1" applyAlignment="1">
      <alignment horizontal="center"/>
    </xf>
    <xf numFmtId="4" fontId="20" fillId="0" borderId="4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9" fillId="0" borderId="0" xfId="0" applyFont="1" applyFill="1" applyAlignment="1">
      <alignment horizontal="left" vertical="center" wrapText="1"/>
    </xf>
    <xf numFmtId="4" fontId="20" fillId="0" borderId="2" xfId="0" applyNumberFormat="1" applyFont="1" applyFill="1" applyBorder="1" applyAlignment="1">
      <alignment horizontal="center"/>
    </xf>
    <xf numFmtId="0" fontId="18" fillId="2" borderId="3" xfId="0" applyFont="1" applyFill="1" applyBorder="1" applyAlignment="1">
      <alignment horizontal="justify" vertical="center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justify" vertical="center"/>
    </xf>
    <xf numFmtId="0" fontId="14" fillId="2" borderId="3" xfId="0" applyFont="1" applyFill="1" applyBorder="1" applyAlignment="1">
      <alignment horizontal="justify" vertical="center"/>
    </xf>
    <xf numFmtId="0" fontId="26" fillId="2" borderId="9" xfId="0" applyFont="1" applyFill="1" applyBorder="1" applyAlignment="1">
      <alignment horizontal="center" vertical="center"/>
    </xf>
    <xf numFmtId="0" fontId="18" fillId="2" borderId="1" xfId="29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top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4" fontId="18" fillId="2" borderId="50" xfId="3" applyNumberFormat="1" applyFont="1" applyFill="1" applyBorder="1" applyAlignment="1">
      <alignment horizontal="center" vertical="center" wrapText="1"/>
    </xf>
    <xf numFmtId="4" fontId="18" fillId="2" borderId="9" xfId="3" applyNumberFormat="1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justify" vertical="center" wrapText="1"/>
    </xf>
    <xf numFmtId="4" fontId="14" fillId="2" borderId="3" xfId="0" applyNumberFormat="1" applyFont="1" applyFill="1" applyBorder="1" applyAlignment="1">
      <alignment horizontal="justify" vertical="center" wrapText="1"/>
    </xf>
    <xf numFmtId="0" fontId="33" fillId="2" borderId="2" xfId="0" applyFont="1" applyFill="1" applyBorder="1" applyAlignment="1">
      <alignment horizontal="center" vertical="top" wrapText="1"/>
    </xf>
    <xf numFmtId="0" fontId="33" fillId="2" borderId="7" xfId="0" applyFont="1" applyFill="1" applyBorder="1" applyAlignment="1">
      <alignment horizontal="center" vertical="top" wrapText="1"/>
    </xf>
    <xf numFmtId="0" fontId="20" fillId="4" borderId="26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left" vertical="center" wrapText="1"/>
    </xf>
    <xf numFmtId="0" fontId="20" fillId="4" borderId="36" xfId="0" applyFont="1" applyFill="1" applyBorder="1" applyAlignment="1">
      <alignment horizontal="center" vertical="center" wrapText="1"/>
    </xf>
    <xf numFmtId="168" fontId="20" fillId="4" borderId="27" xfId="0" applyNumberFormat="1" applyFont="1" applyFill="1" applyBorder="1" applyAlignment="1">
      <alignment horizontal="center" vertical="center" wrapText="1"/>
    </xf>
    <xf numFmtId="0" fontId="0" fillId="4" borderId="0" xfId="0" applyFill="1"/>
    <xf numFmtId="4" fontId="18" fillId="4" borderId="3" xfId="3" applyNumberFormat="1" applyFont="1" applyFill="1" applyBorder="1" applyAlignment="1">
      <alignment vertical="center" wrapText="1"/>
    </xf>
    <xf numFmtId="4" fontId="18" fillId="4" borderId="3" xfId="3" applyNumberFormat="1" applyFont="1" applyFill="1" applyBorder="1" applyAlignment="1">
      <alignment horizontal="justify" vertical="center" wrapText="1"/>
    </xf>
    <xf numFmtId="4" fontId="14" fillId="4" borderId="17" xfId="0" applyNumberFormat="1" applyFont="1" applyFill="1" applyBorder="1" applyAlignment="1">
      <alignment horizontal="center" vertical="top" wrapText="1"/>
    </xf>
    <xf numFmtId="166" fontId="14" fillId="4" borderId="23" xfId="114" applyNumberFormat="1" applyFont="1" applyFill="1" applyBorder="1" applyAlignment="1">
      <alignment vertical="center" wrapText="1"/>
    </xf>
    <xf numFmtId="166" fontId="18" fillId="4" borderId="3" xfId="114" applyNumberFormat="1" applyFont="1" applyFill="1" applyBorder="1" applyAlignment="1">
      <alignment horizontal="center" vertical="center" wrapText="1"/>
    </xf>
    <xf numFmtId="166" fontId="14" fillId="4" borderId="3" xfId="114" applyNumberFormat="1" applyFont="1" applyFill="1" applyBorder="1" applyAlignment="1">
      <alignment vertical="center" wrapText="1"/>
    </xf>
    <xf numFmtId="166" fontId="14" fillId="4" borderId="16" xfId="114" applyNumberFormat="1" applyFont="1" applyFill="1" applyBorder="1" applyAlignment="1">
      <alignment vertical="center" wrapText="1"/>
    </xf>
    <xf numFmtId="166" fontId="14" fillId="4" borderId="24" xfId="114" applyNumberFormat="1" applyFont="1" applyFill="1" applyBorder="1" applyAlignment="1">
      <alignment vertical="center" wrapText="1"/>
    </xf>
    <xf numFmtId="164" fontId="14" fillId="4" borderId="23" xfId="114" applyNumberFormat="1" applyFont="1" applyFill="1" applyBorder="1" applyAlignment="1">
      <alignment vertical="center" wrapText="1"/>
    </xf>
    <xf numFmtId="166" fontId="18" fillId="4" borderId="3" xfId="114" applyNumberFormat="1" applyFont="1" applyFill="1" applyBorder="1" applyAlignment="1">
      <alignment horizontal="right" vertical="center" wrapText="1"/>
    </xf>
    <xf numFmtId="4" fontId="14" fillId="4" borderId="16" xfId="0" applyNumberFormat="1" applyFont="1" applyFill="1" applyBorder="1" applyAlignment="1">
      <alignment vertical="center" wrapText="1"/>
    </xf>
    <xf numFmtId="4" fontId="14" fillId="4" borderId="5" xfId="0" applyNumberFormat="1" applyFont="1" applyFill="1" applyBorder="1" applyAlignment="1">
      <alignment vertical="center" wrapText="1"/>
    </xf>
    <xf numFmtId="171" fontId="11" fillId="4" borderId="0" xfId="112" applyNumberFormat="1" applyFont="1" applyFill="1"/>
    <xf numFmtId="171" fontId="11" fillId="4" borderId="0" xfId="0" applyNumberFormat="1" applyFont="1" applyFill="1"/>
    <xf numFmtId="0" fontId="11" fillId="4" borderId="0" xfId="0" applyFont="1" applyFill="1"/>
    <xf numFmtId="4" fontId="18" fillId="4" borderId="1" xfId="3" applyNumberFormat="1" applyFont="1" applyFill="1" applyBorder="1" applyAlignment="1">
      <alignment vertical="center" wrapText="1"/>
    </xf>
    <xf numFmtId="4" fontId="18" fillId="4" borderId="1" xfId="3" applyNumberFormat="1" applyFont="1" applyFill="1" applyBorder="1" applyAlignment="1">
      <alignment horizontal="justify" vertical="center" wrapText="1"/>
    </xf>
    <xf numFmtId="4" fontId="14" fillId="4" borderId="15" xfId="0" applyNumberFormat="1" applyFont="1" applyFill="1" applyBorder="1" applyAlignment="1">
      <alignment horizontal="center" vertical="top" wrapText="1"/>
    </xf>
    <xf numFmtId="166" fontId="14" fillId="4" borderId="37" xfId="114" applyNumberFormat="1" applyFont="1" applyFill="1" applyBorder="1" applyAlignment="1">
      <alignment vertical="center" wrapText="1"/>
    </xf>
    <xf numFmtId="166" fontId="18" fillId="4" borderId="1" xfId="114" applyNumberFormat="1" applyFont="1" applyFill="1" applyBorder="1" applyAlignment="1">
      <alignment horizontal="center" vertical="center" wrapText="1"/>
    </xf>
    <xf numFmtId="166" fontId="14" fillId="4" borderId="1" xfId="114" applyNumberFormat="1" applyFont="1" applyFill="1" applyBorder="1" applyAlignment="1">
      <alignment vertical="center" wrapText="1"/>
    </xf>
    <xf numFmtId="166" fontId="14" fillId="4" borderId="13" xfId="114" applyNumberFormat="1" applyFont="1" applyFill="1" applyBorder="1" applyAlignment="1">
      <alignment vertical="center" wrapText="1"/>
    </xf>
    <xf numFmtId="166" fontId="14" fillId="4" borderId="10" xfId="114" applyNumberFormat="1" applyFont="1" applyFill="1" applyBorder="1" applyAlignment="1">
      <alignment vertical="center" wrapText="1"/>
    </xf>
    <xf numFmtId="164" fontId="14" fillId="4" borderId="37" xfId="114" applyNumberFormat="1" applyFont="1" applyFill="1" applyBorder="1" applyAlignment="1">
      <alignment vertical="center" wrapText="1"/>
    </xf>
    <xf numFmtId="166" fontId="18" fillId="4" borderId="1" xfId="114" applyNumberFormat="1" applyFont="1" applyFill="1" applyBorder="1" applyAlignment="1">
      <alignment horizontal="right" vertical="center" wrapText="1"/>
    </xf>
    <xf numFmtId="4" fontId="14" fillId="4" borderId="13" xfId="0" applyNumberFormat="1" applyFont="1" applyFill="1" applyBorder="1" applyAlignment="1">
      <alignment vertical="center" wrapText="1"/>
    </xf>
    <xf numFmtId="4" fontId="14" fillId="4" borderId="4" xfId="0" applyNumberFormat="1" applyFont="1" applyFill="1" applyBorder="1" applyAlignment="1">
      <alignment vertical="center" wrapText="1"/>
    </xf>
    <xf numFmtId="166" fontId="14" fillId="4" borderId="37" xfId="114" applyNumberFormat="1" applyFont="1" applyFill="1" applyBorder="1" applyAlignment="1">
      <alignment vertical="center"/>
    </xf>
    <xf numFmtId="166" fontId="14" fillId="4" borderId="1" xfId="114" applyNumberFormat="1" applyFont="1" applyFill="1" applyBorder="1"/>
    <xf numFmtId="166" fontId="14" fillId="4" borderId="13" xfId="114" applyNumberFormat="1" applyFont="1" applyFill="1" applyBorder="1"/>
    <xf numFmtId="166" fontId="14" fillId="4" borderId="10" xfId="114" applyNumberFormat="1" applyFont="1" applyFill="1" applyBorder="1"/>
    <xf numFmtId="164" fontId="14" fillId="4" borderId="37" xfId="114" applyNumberFormat="1" applyFont="1" applyFill="1" applyBorder="1"/>
    <xf numFmtId="4" fontId="14" fillId="4" borderId="13" xfId="0" applyNumberFormat="1" applyFont="1" applyFill="1" applyBorder="1" applyAlignment="1">
      <alignment vertical="top" wrapText="1"/>
    </xf>
    <xf numFmtId="4" fontId="14" fillId="4" borderId="15" xfId="0" applyNumberFormat="1" applyFont="1" applyFill="1" applyBorder="1" applyAlignment="1">
      <alignment vertical="top" wrapText="1"/>
    </xf>
    <xf numFmtId="164" fontId="18" fillId="4" borderId="1" xfId="114" applyNumberFormat="1" applyFont="1" applyFill="1" applyBorder="1" applyAlignment="1">
      <alignment horizontal="right" vertical="center" wrapText="1"/>
    </xf>
    <xf numFmtId="4" fontId="14" fillId="4" borderId="16" xfId="0" applyNumberFormat="1" applyFont="1" applyFill="1" applyBorder="1" applyAlignment="1">
      <alignment vertical="top" wrapText="1"/>
    </xf>
    <xf numFmtId="4" fontId="14" fillId="4" borderId="2" xfId="0" applyNumberFormat="1" applyFont="1" applyFill="1" applyBorder="1" applyAlignment="1">
      <alignment horizontal="center" vertical="top" wrapText="1"/>
    </xf>
    <xf numFmtId="166" fontId="14" fillId="4" borderId="4" xfId="114" applyNumberFormat="1" applyFont="1" applyFill="1" applyBorder="1" applyAlignment="1">
      <alignment vertical="center"/>
    </xf>
    <xf numFmtId="4" fontId="14" fillId="4" borderId="7" xfId="0" applyNumberFormat="1" applyFont="1" applyFill="1" applyBorder="1" applyAlignment="1">
      <alignment horizontal="center" vertical="top" wrapText="1"/>
    </xf>
    <xf numFmtId="4" fontId="14" fillId="4" borderId="3" xfId="0" applyNumberFormat="1" applyFont="1" applyFill="1" applyBorder="1" applyAlignment="1">
      <alignment horizontal="center" vertical="top" wrapText="1"/>
    </xf>
    <xf numFmtId="4" fontId="18" fillId="4" borderId="2" xfId="3" applyNumberFormat="1" applyFont="1" applyFill="1" applyBorder="1" applyAlignment="1">
      <alignment horizontal="center" vertical="center" wrapText="1"/>
    </xf>
    <xf numFmtId="4" fontId="18" fillId="4" borderId="2" xfId="3" applyNumberFormat="1" applyFont="1" applyFill="1" applyBorder="1" applyAlignment="1">
      <alignment horizontal="left" vertical="center" wrapText="1"/>
    </xf>
    <xf numFmtId="4" fontId="33" fillId="4" borderId="0" xfId="0" applyNumberFormat="1" applyFont="1" applyFill="1" applyAlignment="1">
      <alignment horizontal="center" vertical="top" wrapText="1"/>
    </xf>
    <xf numFmtId="4" fontId="18" fillId="4" borderId="7" xfId="3" applyNumberFormat="1" applyFont="1" applyFill="1" applyBorder="1" applyAlignment="1">
      <alignment horizontal="center" vertical="center" wrapText="1"/>
    </xf>
    <xf numFmtId="4" fontId="18" fillId="4" borderId="3" xfId="3" applyNumberFormat="1" applyFont="1" applyFill="1" applyBorder="1" applyAlignment="1">
      <alignment horizontal="left" vertical="center" wrapText="1"/>
    </xf>
    <xf numFmtId="164" fontId="14" fillId="4" borderId="1" xfId="114" applyNumberFormat="1" applyFont="1" applyFill="1" applyBorder="1" applyAlignment="1">
      <alignment horizontal="right" vertical="center"/>
    </xf>
    <xf numFmtId="4" fontId="18" fillId="4" borderId="15" xfId="0" applyNumberFormat="1" applyFont="1" applyFill="1" applyBorder="1" applyAlignment="1">
      <alignment vertical="top" wrapText="1"/>
    </xf>
    <xf numFmtId="166" fontId="18" fillId="4" borderId="37" xfId="114" applyNumberFormat="1" applyFont="1" applyFill="1" applyBorder="1" applyAlignment="1">
      <alignment vertical="center"/>
    </xf>
    <xf numFmtId="166" fontId="18" fillId="4" borderId="1" xfId="114" applyNumberFormat="1" applyFont="1" applyFill="1" applyBorder="1"/>
    <xf numFmtId="166" fontId="18" fillId="4" borderId="13" xfId="114" applyNumberFormat="1" applyFont="1" applyFill="1" applyBorder="1"/>
    <xf numFmtId="166" fontId="18" fillId="4" borderId="10" xfId="114" applyNumberFormat="1" applyFont="1" applyFill="1" applyBorder="1"/>
    <xf numFmtId="164" fontId="18" fillId="4" borderId="37" xfId="114" applyNumberFormat="1" applyFont="1" applyFill="1" applyBorder="1"/>
    <xf numFmtId="4" fontId="18" fillId="4" borderId="13" xfId="0" applyNumberFormat="1" applyFont="1" applyFill="1" applyBorder="1"/>
    <xf numFmtId="4" fontId="18" fillId="4" borderId="4" xfId="0" applyNumberFormat="1" applyFont="1" applyFill="1" applyBorder="1"/>
    <xf numFmtId="171" fontId="34" fillId="4" borderId="0" xfId="112" applyNumberFormat="1" applyFont="1" applyFill="1"/>
    <xf numFmtId="171" fontId="50" fillId="4" borderId="0" xfId="0" applyNumberFormat="1" applyFont="1" applyFill="1"/>
    <xf numFmtId="4" fontId="14" fillId="4" borderId="15" xfId="0" applyNumberFormat="1" applyFont="1" applyFill="1" applyBorder="1" applyAlignment="1">
      <alignment horizontal="center" vertical="center" wrapText="1"/>
    </xf>
    <xf numFmtId="166" fontId="14" fillId="4" borderId="1" xfId="114" applyNumberFormat="1" applyFont="1" applyFill="1" applyBorder="1" applyAlignment="1">
      <alignment vertical="center"/>
    </xf>
    <xf numFmtId="166" fontId="14" fillId="4" borderId="13" xfId="114" applyNumberFormat="1" applyFont="1" applyFill="1" applyBorder="1" applyAlignment="1">
      <alignment vertical="center"/>
    </xf>
    <xf numFmtId="166" fontId="14" fillId="4" borderId="10" xfId="114" applyNumberFormat="1" applyFont="1" applyFill="1" applyBorder="1" applyAlignment="1">
      <alignment vertical="center"/>
    </xf>
    <xf numFmtId="164" fontId="14" fillId="4" borderId="37" xfId="114" applyNumberFormat="1" applyFont="1" applyFill="1" applyBorder="1" applyAlignment="1">
      <alignment vertical="center"/>
    </xf>
    <xf numFmtId="4" fontId="14" fillId="4" borderId="13" xfId="0" applyNumberFormat="1" applyFont="1" applyFill="1" applyBorder="1" applyAlignment="1">
      <alignment vertical="center"/>
    </xf>
    <xf numFmtId="171" fontId="11" fillId="4" borderId="0" xfId="112" applyNumberFormat="1" applyFont="1" applyFill="1" applyAlignment="1">
      <alignment vertical="center"/>
    </xf>
    <xf numFmtId="171" fontId="16" fillId="4" borderId="0" xfId="112" applyNumberFormat="1" applyFont="1" applyFill="1" applyAlignment="1">
      <alignment vertical="center"/>
    </xf>
    <xf numFmtId="0" fontId="18" fillId="4" borderId="2" xfId="0" applyFont="1" applyFill="1" applyBorder="1" applyAlignment="1">
      <alignment horizontal="justify" vertical="center" wrapText="1"/>
    </xf>
    <xf numFmtId="166" fontId="18" fillId="4" borderId="4" xfId="114" applyNumberFormat="1" applyFont="1" applyFill="1" applyBorder="1" applyAlignment="1">
      <alignment horizontal="center" vertical="center" wrapText="1"/>
    </xf>
    <xf numFmtId="164" fontId="18" fillId="4" borderId="4" xfId="114" applyNumberFormat="1" applyFont="1" applyFill="1" applyBorder="1" applyAlignment="1">
      <alignment horizontal="right" vertical="center" wrapText="1"/>
    </xf>
    <xf numFmtId="4" fontId="21" fillId="4" borderId="1" xfId="3" applyNumberFormat="1" applyFont="1" applyFill="1" applyBorder="1" applyAlignment="1">
      <alignment vertical="center" wrapText="1"/>
    </xf>
    <xf numFmtId="4" fontId="21" fillId="4" borderId="1" xfId="3" applyNumberFormat="1" applyFont="1" applyFill="1" applyBorder="1" applyAlignment="1">
      <alignment horizontal="justify" vertical="center" wrapText="1"/>
    </xf>
    <xf numFmtId="4" fontId="14" fillId="4" borderId="4" xfId="0" applyNumberFormat="1" applyFont="1" applyFill="1" applyBorder="1" applyAlignment="1">
      <alignment vertical="center"/>
    </xf>
    <xf numFmtId="171" fontId="14" fillId="4" borderId="0" xfId="112" applyNumberFormat="1" applyFont="1" applyFill="1" applyAlignment="1">
      <alignment vertical="center"/>
    </xf>
    <xf numFmtId="4" fontId="18" fillId="4" borderId="2" xfId="3" applyNumberFormat="1" applyFont="1" applyFill="1" applyBorder="1" applyAlignment="1">
      <alignment vertical="center" wrapText="1"/>
    </xf>
    <xf numFmtId="0" fontId="18" fillId="4" borderId="1" xfId="0" applyFont="1" applyFill="1" applyBorder="1" applyAlignment="1">
      <alignment horizontal="justify" vertical="center" wrapText="1"/>
    </xf>
    <xf numFmtId="166" fontId="14" fillId="4" borderId="14" xfId="114" applyNumberFormat="1" applyFont="1" applyFill="1" applyBorder="1" applyAlignment="1">
      <alignment vertical="center"/>
    </xf>
    <xf numFmtId="166" fontId="18" fillId="4" borderId="2" xfId="114" applyNumberFormat="1" applyFont="1" applyFill="1" applyBorder="1" applyAlignment="1">
      <alignment horizontal="center" vertical="center" wrapText="1"/>
    </xf>
    <xf numFmtId="166" fontId="14" fillId="4" borderId="2" xfId="114" applyNumberFormat="1" applyFont="1" applyFill="1" applyBorder="1" applyAlignment="1">
      <alignment vertical="center"/>
    </xf>
    <xf numFmtId="166" fontId="14" fillId="4" borderId="17" xfId="114" applyNumberFormat="1" applyFont="1" applyFill="1" applyBorder="1" applyAlignment="1">
      <alignment vertical="center"/>
    </xf>
    <xf numFmtId="166" fontId="14" fillId="4" borderId="25" xfId="114" applyNumberFormat="1" applyFont="1" applyFill="1" applyBorder="1" applyAlignment="1">
      <alignment vertical="center"/>
    </xf>
    <xf numFmtId="164" fontId="14" fillId="4" borderId="14" xfId="114" applyNumberFormat="1" applyFont="1" applyFill="1" applyBorder="1" applyAlignment="1">
      <alignment vertical="center"/>
    </xf>
    <xf numFmtId="4" fontId="14" fillId="4" borderId="17" xfId="0" applyNumberFormat="1" applyFont="1" applyFill="1" applyBorder="1" applyAlignment="1">
      <alignment vertical="center"/>
    </xf>
    <xf numFmtId="4" fontId="14" fillId="4" borderId="8" xfId="0" applyNumberFormat="1" applyFont="1" applyFill="1" applyBorder="1" applyAlignment="1">
      <alignment vertical="center"/>
    </xf>
    <xf numFmtId="4" fontId="33" fillId="4" borderId="13" xfId="0" applyNumberFormat="1" applyFont="1" applyFill="1" applyBorder="1" applyAlignment="1">
      <alignment horizontal="center" vertical="top" wrapText="1"/>
    </xf>
    <xf numFmtId="4" fontId="18" fillId="4" borderId="1" xfId="3" applyNumberFormat="1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166" fontId="18" fillId="4" borderId="5" xfId="114" applyNumberFormat="1" applyFont="1" applyFill="1" applyBorder="1" applyAlignment="1">
      <alignment vertical="center"/>
    </xf>
    <xf numFmtId="166" fontId="14" fillId="4" borderId="3" xfId="114" applyNumberFormat="1" applyFont="1" applyFill="1" applyBorder="1" applyAlignment="1">
      <alignment vertical="center"/>
    </xf>
    <xf numFmtId="166" fontId="14" fillId="4" borderId="16" xfId="114" applyNumberFormat="1" applyFont="1" applyFill="1" applyBorder="1" applyAlignment="1">
      <alignment vertical="center"/>
    </xf>
    <xf numFmtId="166" fontId="14" fillId="4" borderId="5" xfId="114" applyNumberFormat="1" applyFont="1" applyFill="1" applyBorder="1" applyAlignment="1">
      <alignment vertical="center"/>
    </xf>
    <xf numFmtId="4" fontId="14" fillId="4" borderId="16" xfId="0" applyNumberFormat="1" applyFont="1" applyFill="1" applyBorder="1" applyAlignment="1">
      <alignment vertical="center"/>
    </xf>
    <xf numFmtId="4" fontId="18" fillId="4" borderId="8" xfId="3" applyNumberFormat="1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justify" vertical="center" wrapText="1"/>
    </xf>
    <xf numFmtId="166" fontId="18" fillId="4" borderId="4" xfId="114" applyNumberFormat="1" applyFont="1" applyFill="1" applyBorder="1" applyAlignment="1">
      <alignment vertical="center"/>
    </xf>
    <xf numFmtId="4" fontId="14" fillId="4" borderId="29" xfId="0" applyNumberFormat="1" applyFont="1" applyFill="1" applyBorder="1" applyAlignment="1">
      <alignment vertical="center"/>
    </xf>
    <xf numFmtId="4" fontId="18" fillId="4" borderId="47" xfId="3" applyNumberFormat="1" applyFont="1" applyFill="1" applyBorder="1" applyAlignment="1">
      <alignment horizontal="center" vertical="center" wrapText="1"/>
    </xf>
    <xf numFmtId="0" fontId="18" fillId="4" borderId="44" xfId="0" applyFont="1" applyFill="1" applyBorder="1" applyAlignment="1">
      <alignment horizontal="justify" vertical="center" wrapText="1"/>
    </xf>
    <xf numFmtId="4" fontId="33" fillId="4" borderId="16" xfId="0" applyNumberFormat="1" applyFont="1" applyFill="1" applyBorder="1" applyAlignment="1">
      <alignment horizontal="center" vertical="top" wrapText="1"/>
    </xf>
    <xf numFmtId="166" fontId="18" fillId="4" borderId="6" xfId="114" applyNumberFormat="1" applyFont="1" applyFill="1" applyBorder="1" applyAlignment="1">
      <alignment vertical="center"/>
    </xf>
    <xf numFmtId="166" fontId="18" fillId="4" borderId="7" xfId="114" applyNumberFormat="1" applyFont="1" applyFill="1" applyBorder="1" applyAlignment="1">
      <alignment horizontal="center" vertical="center" wrapText="1"/>
    </xf>
    <xf numFmtId="166" fontId="18" fillId="4" borderId="7" xfId="114" applyNumberFormat="1" applyFont="1" applyFill="1" applyBorder="1" applyAlignment="1">
      <alignment vertical="center"/>
    </xf>
    <xf numFmtId="166" fontId="18" fillId="4" borderId="15" xfId="114" applyNumberFormat="1" applyFont="1" applyFill="1" applyBorder="1" applyAlignment="1">
      <alignment vertical="center"/>
    </xf>
    <xf numFmtId="164" fontId="18" fillId="4" borderId="6" xfId="114" applyNumberFormat="1" applyFont="1" applyFill="1" applyBorder="1" applyAlignment="1">
      <alignment vertical="center"/>
    </xf>
    <xf numFmtId="164" fontId="18" fillId="4" borderId="7" xfId="114" applyNumberFormat="1" applyFont="1" applyFill="1" applyBorder="1" applyAlignment="1">
      <alignment horizontal="right" vertical="center" wrapText="1"/>
    </xf>
    <xf numFmtId="4" fontId="18" fillId="4" borderId="15" xfId="0" applyNumberFormat="1" applyFont="1" applyFill="1" applyBorder="1" applyAlignment="1">
      <alignment vertical="center"/>
    </xf>
    <xf numFmtId="4" fontId="18" fillId="4" borderId="0" xfId="0" applyNumberFormat="1" applyFont="1" applyFill="1" applyBorder="1" applyAlignment="1">
      <alignment vertical="center"/>
    </xf>
    <xf numFmtId="171" fontId="34" fillId="4" borderId="0" xfId="112" applyNumberFormat="1" applyFont="1" applyFill="1" applyAlignment="1">
      <alignment vertical="center"/>
    </xf>
    <xf numFmtId="171" fontId="19" fillId="4" borderId="0" xfId="0" applyNumberFormat="1" applyFont="1" applyFill="1"/>
    <xf numFmtId="4" fontId="14" fillId="4" borderId="21" xfId="0" applyNumberFormat="1" applyFont="1" applyFill="1" applyBorder="1" applyAlignment="1">
      <alignment vertical="top" wrapText="1"/>
    </xf>
    <xf numFmtId="166" fontId="20" fillId="4" borderId="22" xfId="114" applyNumberFormat="1" applyFont="1" applyFill="1" applyBorder="1"/>
    <xf numFmtId="171" fontId="9" fillId="4" borderId="0" xfId="112" applyNumberFormat="1" applyFont="1" applyFill="1"/>
    <xf numFmtId="171" fontId="9" fillId="4" borderId="0" xfId="112" applyNumberFormat="1" applyFont="1" applyFill="1" applyAlignment="1">
      <alignment vertical="center"/>
    </xf>
    <xf numFmtId="171" fontId="13" fillId="4" borderId="0" xfId="0" applyNumberFormat="1" applyFont="1" applyFill="1"/>
    <xf numFmtId="168" fontId="13" fillId="4" borderId="0" xfId="0" applyNumberFormat="1" applyFont="1" applyFill="1"/>
    <xf numFmtId="4" fontId="20" fillId="4" borderId="48" xfId="0" applyNumberFormat="1" applyFont="1" applyFill="1" applyBorder="1"/>
    <xf numFmtId="4" fontId="21" fillId="4" borderId="49" xfId="0" applyNumberFormat="1" applyFont="1" applyFill="1" applyBorder="1" applyAlignment="1">
      <alignment horizontal="left" vertical="center" wrapText="1"/>
    </xf>
    <xf numFmtId="4" fontId="14" fillId="4" borderId="49" xfId="0" applyNumberFormat="1" applyFont="1" applyFill="1" applyBorder="1" applyAlignment="1">
      <alignment vertical="top" wrapText="1"/>
    </xf>
    <xf numFmtId="166" fontId="21" fillId="4" borderId="49" xfId="114" applyNumberFormat="1" applyFont="1" applyFill="1" applyBorder="1" applyAlignment="1">
      <alignment vertical="center"/>
    </xf>
    <xf numFmtId="166" fontId="20" fillId="4" borderId="49" xfId="114" applyNumberFormat="1" applyFont="1" applyFill="1" applyBorder="1"/>
    <xf numFmtId="4" fontId="20" fillId="4" borderId="49" xfId="0" applyNumberFormat="1" applyFont="1" applyFill="1" applyBorder="1"/>
    <xf numFmtId="4" fontId="10" fillId="4" borderId="48" xfId="0" applyNumberFormat="1" applyFont="1" applyFill="1" applyBorder="1" applyAlignment="1">
      <alignment horizontal="center"/>
    </xf>
    <xf numFmtId="4" fontId="10" fillId="4" borderId="49" xfId="0" applyNumberFormat="1" applyFont="1" applyFill="1" applyBorder="1" applyAlignment="1">
      <alignment horizontal="center"/>
    </xf>
    <xf numFmtId="4" fontId="10" fillId="4" borderId="11" xfId="0" applyNumberFormat="1" applyFont="1" applyFill="1" applyBorder="1" applyAlignment="1">
      <alignment horizontal="center"/>
    </xf>
    <xf numFmtId="4" fontId="20" fillId="4" borderId="27" xfId="0" applyNumberFormat="1" applyFont="1" applyFill="1" applyBorder="1" applyAlignment="1">
      <alignment horizontal="left" vertical="center"/>
    </xf>
    <xf numFmtId="4" fontId="14" fillId="4" borderId="41" xfId="0" applyNumberFormat="1" applyFont="1" applyFill="1" applyBorder="1" applyAlignment="1">
      <alignment horizontal="center" vertical="top" wrapText="1"/>
    </xf>
    <xf numFmtId="4" fontId="10" fillId="4" borderId="27" xfId="0" applyNumberFormat="1" applyFont="1" applyFill="1" applyBorder="1" applyAlignment="1">
      <alignment horizontal="center"/>
    </xf>
    <xf numFmtId="4" fontId="10" fillId="4" borderId="36" xfId="0" applyNumberFormat="1" applyFont="1" applyFill="1" applyBorder="1" applyAlignment="1">
      <alignment horizontal="center"/>
    </xf>
    <xf numFmtId="4" fontId="10" fillId="4" borderId="26" xfId="0" applyNumberFormat="1" applyFont="1" applyFill="1" applyBorder="1" applyAlignment="1">
      <alignment horizontal="center"/>
    </xf>
    <xf numFmtId="4" fontId="10" fillId="4" borderId="33" xfId="0" applyNumberFormat="1" applyFont="1" applyFill="1" applyBorder="1" applyAlignment="1">
      <alignment horizontal="center"/>
    </xf>
    <xf numFmtId="171" fontId="16" fillId="4" borderId="0" xfId="112" applyNumberFormat="1" applyFont="1" applyFill="1"/>
    <xf numFmtId="171" fontId="49" fillId="4" borderId="0" xfId="0" applyNumberFormat="1" applyFont="1" applyFill="1"/>
    <xf numFmtId="166" fontId="14" fillId="4" borderId="23" xfId="114" applyNumberFormat="1" applyFont="1" applyFill="1" applyBorder="1" applyAlignment="1">
      <alignment vertical="center"/>
    </xf>
    <xf numFmtId="166" fontId="14" fillId="4" borderId="3" xfId="114" applyNumberFormat="1" applyFont="1" applyFill="1" applyBorder="1"/>
    <xf numFmtId="166" fontId="14" fillId="4" borderId="16" xfId="114" applyNumberFormat="1" applyFont="1" applyFill="1" applyBorder="1"/>
    <xf numFmtId="166" fontId="14" fillId="4" borderId="24" xfId="114" applyNumberFormat="1" applyFont="1" applyFill="1" applyBorder="1"/>
    <xf numFmtId="166" fontId="14" fillId="4" borderId="23" xfId="114" applyNumberFormat="1" applyFont="1" applyFill="1" applyBorder="1"/>
    <xf numFmtId="166" fontId="14" fillId="4" borderId="37" xfId="114" applyNumberFormat="1" applyFont="1" applyFill="1" applyBorder="1"/>
    <xf numFmtId="43" fontId="18" fillId="4" borderId="1" xfId="114" applyNumberFormat="1" applyFont="1" applyFill="1" applyBorder="1" applyAlignment="1">
      <alignment horizontal="center" vertical="center" wrapText="1"/>
    </xf>
    <xf numFmtId="43" fontId="14" fillId="4" borderId="1" xfId="114" applyNumberFormat="1" applyFont="1" applyFill="1" applyBorder="1"/>
    <xf numFmtId="43" fontId="14" fillId="4" borderId="13" xfId="114" applyNumberFormat="1" applyFont="1" applyFill="1" applyBorder="1"/>
    <xf numFmtId="43" fontId="14" fillId="4" borderId="37" xfId="114" applyNumberFormat="1" applyFont="1" applyFill="1" applyBorder="1" applyAlignment="1">
      <alignment vertical="center"/>
    </xf>
    <xf numFmtId="43" fontId="14" fillId="4" borderId="10" xfId="114" applyNumberFormat="1" applyFont="1" applyFill="1" applyBorder="1"/>
    <xf numFmtId="43" fontId="14" fillId="4" borderId="37" xfId="114" applyNumberFormat="1" applyFont="1" applyFill="1" applyBorder="1"/>
    <xf numFmtId="43" fontId="18" fillId="4" borderId="1" xfId="114" applyNumberFormat="1" applyFont="1" applyFill="1" applyBorder="1" applyAlignment="1">
      <alignment horizontal="right" vertical="center" wrapText="1"/>
    </xf>
    <xf numFmtId="166" fontId="20" fillId="4" borderId="37" xfId="114" applyNumberFormat="1" applyFont="1" applyFill="1" applyBorder="1" applyAlignment="1">
      <alignment vertical="center"/>
    </xf>
    <xf numFmtId="166" fontId="20" fillId="4" borderId="1" xfId="114" applyNumberFormat="1" applyFont="1" applyFill="1" applyBorder="1"/>
    <xf numFmtId="166" fontId="20" fillId="4" borderId="13" xfId="114" applyNumberFormat="1" applyFont="1" applyFill="1" applyBorder="1"/>
    <xf numFmtId="166" fontId="20" fillId="4" borderId="10" xfId="114" applyNumberFormat="1" applyFont="1" applyFill="1" applyBorder="1"/>
    <xf numFmtId="166" fontId="20" fillId="4" borderId="1" xfId="114" applyNumberFormat="1" applyFont="1" applyFill="1" applyBorder="1" applyAlignment="1">
      <alignment vertical="center"/>
    </xf>
    <xf numFmtId="4" fontId="20" fillId="4" borderId="1" xfId="0" applyNumberFormat="1" applyFont="1" applyFill="1" applyBorder="1"/>
    <xf numFmtId="4" fontId="20" fillId="4" borderId="13" xfId="0" applyNumberFormat="1" applyFont="1" applyFill="1" applyBorder="1"/>
    <xf numFmtId="4" fontId="20" fillId="4" borderId="4" xfId="0" applyNumberFormat="1" applyFont="1" applyFill="1" applyBorder="1"/>
    <xf numFmtId="4" fontId="14" fillId="4" borderId="1" xfId="0" applyNumberFormat="1" applyFont="1" applyFill="1" applyBorder="1" applyAlignment="1">
      <alignment vertical="center"/>
    </xf>
    <xf numFmtId="164" fontId="14" fillId="4" borderId="1" xfId="114" applyNumberFormat="1" applyFont="1" applyFill="1" applyBorder="1" applyAlignment="1">
      <alignment vertical="center"/>
    </xf>
    <xf numFmtId="164" fontId="14" fillId="4" borderId="10" xfId="114" applyNumberFormat="1" applyFont="1" applyFill="1" applyBorder="1" applyAlignment="1">
      <alignment vertical="center"/>
    </xf>
    <xf numFmtId="171" fontId="18" fillId="4" borderId="1" xfId="3" applyNumberFormat="1" applyFont="1" applyFill="1" applyBorder="1" applyAlignment="1">
      <alignment horizontal="justify" vertical="center" wrapText="1"/>
    </xf>
    <xf numFmtId="4" fontId="11" fillId="4" borderId="4" xfId="0" applyNumberFormat="1" applyFont="1" applyFill="1" applyBorder="1" applyAlignment="1">
      <alignment vertical="center"/>
    </xf>
    <xf numFmtId="4" fontId="20" fillId="4" borderId="25" xfId="0" applyNumberFormat="1" applyFont="1" applyFill="1" applyBorder="1" applyAlignment="1">
      <alignment vertical="center"/>
    </xf>
    <xf numFmtId="4" fontId="21" fillId="4" borderId="38" xfId="0" applyNumberFormat="1" applyFont="1" applyFill="1" applyBorder="1" applyAlignment="1">
      <alignment horizontal="left" vertical="center" wrapText="1"/>
    </xf>
    <xf numFmtId="4" fontId="20" fillId="4" borderId="39" xfId="0" applyNumberFormat="1" applyFont="1" applyFill="1" applyBorder="1" applyAlignment="1">
      <alignment vertical="center"/>
    </xf>
    <xf numFmtId="166" fontId="20" fillId="4" borderId="40" xfId="114" applyNumberFormat="1" applyFont="1" applyFill="1" applyBorder="1" applyAlignment="1">
      <alignment vertical="center"/>
    </xf>
    <xf numFmtId="166" fontId="20" fillId="4" borderId="41" xfId="114" applyNumberFormat="1" applyFont="1" applyFill="1" applyBorder="1" applyAlignment="1">
      <alignment vertical="center"/>
    </xf>
    <xf numFmtId="166" fontId="20" fillId="4" borderId="39" xfId="114" applyNumberFormat="1" applyFont="1" applyFill="1" applyBorder="1" applyAlignment="1">
      <alignment vertical="center"/>
    </xf>
    <xf numFmtId="4" fontId="20" fillId="4" borderId="40" xfId="0" applyNumberFormat="1" applyFont="1" applyFill="1" applyBorder="1" applyAlignment="1">
      <alignment vertical="center"/>
    </xf>
    <xf numFmtId="4" fontId="20" fillId="4" borderId="41" xfId="0" applyNumberFormat="1" applyFont="1" applyFill="1" applyBorder="1" applyAlignment="1">
      <alignment vertical="center"/>
    </xf>
    <xf numFmtId="4" fontId="20" fillId="4" borderId="32" xfId="0" applyNumberFormat="1" applyFont="1" applyFill="1" applyBorder="1" applyAlignment="1">
      <alignment vertical="center"/>
    </xf>
    <xf numFmtId="4" fontId="10" fillId="4" borderId="48" xfId="0" applyNumberFormat="1" applyFont="1" applyFill="1" applyBorder="1" applyAlignment="1">
      <alignment horizontal="center" vertical="center"/>
    </xf>
    <xf numFmtId="4" fontId="10" fillId="4" borderId="49" xfId="0" applyNumberFormat="1" applyFont="1" applyFill="1" applyBorder="1" applyAlignment="1">
      <alignment horizontal="center" vertical="center"/>
    </xf>
    <xf numFmtId="4" fontId="10" fillId="4" borderId="11" xfId="0" applyNumberFormat="1" applyFont="1" applyFill="1" applyBorder="1" applyAlignment="1">
      <alignment horizontal="center" vertical="center"/>
    </xf>
    <xf numFmtId="4" fontId="10" fillId="4" borderId="33" xfId="0" applyNumberFormat="1" applyFont="1" applyFill="1" applyBorder="1" applyAlignment="1">
      <alignment horizontal="center" vertical="center"/>
    </xf>
    <xf numFmtId="4" fontId="14" fillId="4" borderId="33" xfId="0" applyNumberFormat="1" applyFont="1" applyFill="1" applyBorder="1" applyAlignment="1">
      <alignment horizontal="justify" vertical="center"/>
    </xf>
    <xf numFmtId="4" fontId="10" fillId="4" borderId="42" xfId="0" applyNumberFormat="1" applyFont="1" applyFill="1" applyBorder="1" applyAlignment="1">
      <alignment horizontal="center" vertical="center"/>
    </xf>
    <xf numFmtId="4" fontId="10" fillId="4" borderId="27" xfId="0" applyNumberFormat="1" applyFont="1" applyFill="1" applyBorder="1" applyAlignment="1">
      <alignment horizontal="center" vertical="center"/>
    </xf>
    <xf numFmtId="4" fontId="10" fillId="4" borderId="26" xfId="0" applyNumberFormat="1" applyFont="1" applyFill="1" applyBorder="1" applyAlignment="1">
      <alignment horizontal="center" vertical="center"/>
    </xf>
    <xf numFmtId="4" fontId="10" fillId="4" borderId="43" xfId="0" applyNumberFormat="1" applyFont="1" applyFill="1" applyBorder="1" applyAlignment="1">
      <alignment horizontal="center" vertical="center"/>
    </xf>
    <xf numFmtId="171" fontId="14" fillId="4" borderId="0" xfId="112" applyNumberFormat="1" applyFont="1" applyFill="1"/>
    <xf numFmtId="0" fontId="20" fillId="4" borderId="3" xfId="0" applyNumberFormat="1" applyFont="1" applyFill="1" applyBorder="1" applyAlignment="1">
      <alignment vertical="center"/>
    </xf>
    <xf numFmtId="4" fontId="20" fillId="4" borderId="3" xfId="0" applyNumberFormat="1" applyFont="1" applyFill="1" applyBorder="1" applyAlignment="1">
      <alignment horizontal="justify" vertical="center" wrapText="1"/>
    </xf>
    <xf numFmtId="4" fontId="14" fillId="4" borderId="1" xfId="0" applyNumberFormat="1" applyFont="1" applyFill="1" applyBorder="1" applyAlignment="1">
      <alignment vertical="center" wrapText="1"/>
    </xf>
    <xf numFmtId="166" fontId="21" fillId="4" borderId="3" xfId="114" applyNumberFormat="1" applyFont="1" applyFill="1" applyBorder="1" applyAlignment="1">
      <alignment horizontal="center" vertical="center" wrapText="1"/>
    </xf>
    <xf numFmtId="166" fontId="20" fillId="4" borderId="3" xfId="114" applyNumberFormat="1" applyFont="1" applyFill="1" applyBorder="1" applyAlignment="1">
      <alignment vertical="center"/>
    </xf>
    <xf numFmtId="166" fontId="20" fillId="4" borderId="16" xfId="114" applyNumberFormat="1" applyFont="1" applyFill="1" applyBorder="1" applyAlignment="1">
      <alignment vertical="center"/>
    </xf>
    <xf numFmtId="43" fontId="20" fillId="4" borderId="3" xfId="114" applyFont="1" applyFill="1" applyBorder="1" applyAlignment="1">
      <alignment vertical="center"/>
    </xf>
    <xf numFmtId="43" fontId="20" fillId="4" borderId="13" xfId="114" applyFont="1" applyFill="1" applyBorder="1" applyAlignment="1">
      <alignment vertical="center"/>
    </xf>
    <xf numFmtId="166" fontId="21" fillId="4" borderId="5" xfId="114" applyNumberFormat="1" applyFont="1" applyFill="1" applyBorder="1" applyAlignment="1">
      <alignment horizontal="center" vertical="center" wrapText="1"/>
    </xf>
    <xf numFmtId="4" fontId="20" fillId="4" borderId="5" xfId="0" applyNumberFormat="1" applyFont="1" applyFill="1" applyBorder="1" applyAlignment="1">
      <alignment vertical="center"/>
    </xf>
    <xf numFmtId="0" fontId="14" fillId="4" borderId="2" xfId="0" applyNumberFormat="1" applyFont="1" applyFill="1" applyBorder="1" applyAlignment="1">
      <alignment horizontal="center" vertical="center"/>
    </xf>
    <xf numFmtId="4" fontId="33" fillId="4" borderId="1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center" vertical="center" wrapText="1"/>
    </xf>
    <xf numFmtId="43" fontId="18" fillId="4" borderId="4" xfId="114" applyNumberFormat="1" applyFont="1" applyFill="1" applyBorder="1" applyAlignment="1">
      <alignment horizontal="center" vertical="center" wrapText="1"/>
    </xf>
    <xf numFmtId="43" fontId="20" fillId="4" borderId="1" xfId="114" applyFont="1" applyFill="1" applyBorder="1" applyAlignment="1">
      <alignment vertical="center"/>
    </xf>
    <xf numFmtId="166" fontId="20" fillId="4" borderId="13" xfId="114" applyNumberFormat="1" applyFont="1" applyFill="1" applyBorder="1" applyAlignment="1">
      <alignment vertical="center"/>
    </xf>
    <xf numFmtId="4" fontId="20" fillId="4" borderId="4" xfId="0" applyNumberFormat="1" applyFont="1" applyFill="1" applyBorder="1" applyAlignment="1">
      <alignment vertical="center"/>
    </xf>
    <xf numFmtId="0" fontId="14" fillId="4" borderId="1" xfId="0" applyNumberFormat="1" applyFont="1" applyFill="1" applyBorder="1" applyAlignment="1">
      <alignment vertical="center"/>
    </xf>
    <xf numFmtId="4" fontId="14" fillId="4" borderId="1" xfId="0" applyNumberFormat="1" applyFont="1" applyFill="1" applyBorder="1" applyAlignment="1">
      <alignment horizontal="justify" vertical="center" wrapText="1"/>
    </xf>
    <xf numFmtId="4" fontId="14" fillId="4" borderId="10" xfId="0" applyNumberFormat="1" applyFont="1" applyFill="1" applyBorder="1" applyAlignment="1">
      <alignment vertical="center"/>
    </xf>
    <xf numFmtId="0" fontId="14" fillId="4" borderId="3" xfId="0" applyNumberFormat="1" applyFont="1" applyFill="1" applyBorder="1"/>
    <xf numFmtId="4" fontId="14" fillId="4" borderId="3" xfId="0" applyNumberFormat="1" applyFont="1" applyFill="1" applyBorder="1" applyAlignment="1">
      <alignment horizontal="justify" vertical="center" wrapText="1"/>
    </xf>
    <xf numFmtId="4" fontId="14" fillId="4" borderId="15" xfId="0" applyNumberFormat="1" applyFont="1" applyFill="1" applyBorder="1" applyAlignment="1">
      <alignment vertical="center" wrapText="1"/>
    </xf>
    <xf numFmtId="0" fontId="20" fillId="4" borderId="1" xfId="0" applyNumberFormat="1" applyFont="1" applyFill="1" applyBorder="1"/>
    <xf numFmtId="166" fontId="21" fillId="4" borderId="1" xfId="114" applyNumberFormat="1" applyFont="1" applyFill="1" applyBorder="1" applyAlignment="1">
      <alignment horizontal="center" vertical="center" wrapText="1"/>
    </xf>
    <xf numFmtId="4" fontId="20" fillId="4" borderId="10" xfId="0" applyNumberFormat="1" applyFont="1" applyFill="1" applyBorder="1"/>
    <xf numFmtId="166" fontId="20" fillId="4" borderId="37" xfId="114" applyNumberFormat="1" applyFont="1" applyFill="1" applyBorder="1"/>
    <xf numFmtId="166" fontId="20" fillId="4" borderId="1" xfId="114" applyNumberFormat="1" applyFont="1" applyFill="1" applyBorder="1" applyAlignment="1">
      <alignment horizontal="center" vertical="center" wrapText="1"/>
    </xf>
    <xf numFmtId="0" fontId="20" fillId="4" borderId="1" xfId="0" applyNumberFormat="1" applyFont="1" applyFill="1" applyBorder="1" applyAlignment="1">
      <alignment vertical="center"/>
    </xf>
    <xf numFmtId="0" fontId="28" fillId="4" borderId="1" xfId="0" applyFont="1" applyFill="1" applyBorder="1" applyAlignment="1">
      <alignment horizontal="justify" vertical="center" wrapText="1"/>
    </xf>
    <xf numFmtId="0" fontId="20" fillId="4" borderId="1" xfId="0" applyNumberFormat="1" applyFont="1" applyFill="1" applyBorder="1" applyAlignment="1">
      <alignment horizontal="left" vertical="center"/>
    </xf>
    <xf numFmtId="43" fontId="20" fillId="4" borderId="1" xfId="114" applyFont="1" applyFill="1" applyBorder="1"/>
    <xf numFmtId="43" fontId="20" fillId="4" borderId="10" xfId="114" applyFont="1" applyFill="1" applyBorder="1"/>
    <xf numFmtId="0" fontId="14" fillId="4" borderId="1" xfId="0" applyNumberFormat="1" applyFont="1" applyFill="1" applyBorder="1" applyAlignment="1">
      <alignment horizontal="center" vertical="center"/>
    </xf>
    <xf numFmtId="43" fontId="14" fillId="4" borderId="1" xfId="114" applyFont="1" applyFill="1" applyBorder="1"/>
    <xf numFmtId="43" fontId="14" fillId="4" borderId="10" xfId="114" applyFont="1" applyFill="1" applyBorder="1"/>
    <xf numFmtId="0" fontId="14" fillId="4" borderId="1" xfId="0" applyNumberFormat="1" applyFont="1" applyFill="1" applyBorder="1" applyAlignment="1">
      <alignment horizontal="left" vertical="center"/>
    </xf>
    <xf numFmtId="43" fontId="14" fillId="4" borderId="1" xfId="114" applyFont="1" applyFill="1" applyBorder="1" applyAlignment="1">
      <alignment horizontal="center"/>
    </xf>
    <xf numFmtId="43" fontId="14" fillId="4" borderId="10" xfId="114" applyFont="1" applyFill="1" applyBorder="1" applyAlignment="1">
      <alignment horizontal="center"/>
    </xf>
    <xf numFmtId="166" fontId="14" fillId="4" borderId="37" xfId="114" applyNumberFormat="1" applyFont="1" applyFill="1" applyBorder="1" applyAlignment="1">
      <alignment horizontal="center"/>
    </xf>
    <xf numFmtId="43" fontId="21" fillId="4" borderId="1" xfId="114" applyNumberFormat="1" applyFont="1" applyFill="1" applyBorder="1" applyAlignment="1">
      <alignment horizontal="center" vertical="center" wrapText="1"/>
    </xf>
    <xf numFmtId="43" fontId="14" fillId="4" borderId="1" xfId="114" applyNumberFormat="1" applyFont="1" applyFill="1" applyBorder="1" applyAlignment="1">
      <alignment vertical="center"/>
    </xf>
    <xf numFmtId="0" fontId="20" fillId="4" borderId="1" xfId="0" applyNumberFormat="1" applyFont="1" applyFill="1" applyBorder="1" applyAlignment="1">
      <alignment horizontal="center" vertical="center"/>
    </xf>
    <xf numFmtId="0" fontId="14" fillId="4" borderId="6" xfId="0" applyNumberFormat="1" applyFont="1" applyFill="1" applyBorder="1" applyAlignment="1">
      <alignment horizontal="center" vertical="center"/>
    </xf>
    <xf numFmtId="4" fontId="14" fillId="4" borderId="7" xfId="0" applyNumberFormat="1" applyFont="1" applyFill="1" applyBorder="1" applyAlignment="1">
      <alignment horizontal="justify" vertical="center" wrapText="1"/>
    </xf>
    <xf numFmtId="4" fontId="14" fillId="4" borderId="28" xfId="0" applyNumberFormat="1" applyFont="1" applyFill="1" applyBorder="1" applyAlignment="1">
      <alignment vertical="center" wrapText="1"/>
    </xf>
    <xf numFmtId="43" fontId="14" fillId="4" borderId="51" xfId="114" applyNumberFormat="1" applyFont="1" applyFill="1" applyBorder="1" applyAlignment="1">
      <alignment vertical="center"/>
    </xf>
    <xf numFmtId="166" fontId="14" fillId="4" borderId="7" xfId="114" applyNumberFormat="1" applyFont="1" applyFill="1" applyBorder="1"/>
    <xf numFmtId="166" fontId="14" fillId="4" borderId="15" xfId="114" applyNumberFormat="1" applyFont="1" applyFill="1" applyBorder="1"/>
    <xf numFmtId="166" fontId="14" fillId="4" borderId="6" xfId="114" applyNumberFormat="1" applyFont="1" applyFill="1" applyBorder="1" applyAlignment="1">
      <alignment vertical="center"/>
    </xf>
    <xf numFmtId="43" fontId="14" fillId="4" borderId="7" xfId="114" applyFont="1" applyFill="1" applyBorder="1"/>
    <xf numFmtId="43" fontId="14" fillId="4" borderId="28" xfId="114" applyFont="1" applyFill="1" applyBorder="1"/>
    <xf numFmtId="166" fontId="14" fillId="4" borderId="51" xfId="114" applyNumberFormat="1" applyFont="1" applyFill="1" applyBorder="1"/>
    <xf numFmtId="4" fontId="14" fillId="4" borderId="0" xfId="0" applyNumberFormat="1" applyFont="1" applyFill="1" applyBorder="1"/>
    <xf numFmtId="0" fontId="20" fillId="4" borderId="18" xfId="0" applyNumberFormat="1" applyFont="1" applyFill="1" applyBorder="1"/>
    <xf numFmtId="166" fontId="20" fillId="4" borderId="19" xfId="114" applyNumberFormat="1" applyFont="1" applyFill="1" applyBorder="1" applyAlignment="1">
      <alignment horizontal="center"/>
    </xf>
    <xf numFmtId="166" fontId="20" fillId="4" borderId="22" xfId="114" applyNumberFormat="1" applyFont="1" applyFill="1" applyBorder="1" applyAlignment="1">
      <alignment horizontal="center"/>
    </xf>
    <xf numFmtId="43" fontId="20" fillId="4" borderId="19" xfId="114" applyFont="1" applyFill="1" applyBorder="1" applyAlignment="1">
      <alignment horizontal="center"/>
    </xf>
    <xf numFmtId="43" fontId="20" fillId="4" borderId="21" xfId="114" applyFont="1" applyFill="1" applyBorder="1" applyAlignment="1">
      <alignment horizontal="center"/>
    </xf>
    <xf numFmtId="0" fontId="20" fillId="4" borderId="48" xfId="0" applyNumberFormat="1" applyFont="1" applyFill="1" applyBorder="1"/>
    <xf numFmtId="4" fontId="20" fillId="4" borderId="49" xfId="0" applyNumberFormat="1" applyFont="1" applyFill="1" applyBorder="1" applyAlignment="1">
      <alignment vertical="top"/>
    </xf>
    <xf numFmtId="166" fontId="20" fillId="4" borderId="49" xfId="114" applyNumberFormat="1" applyFont="1" applyFill="1" applyBorder="1" applyAlignment="1">
      <alignment horizontal="center"/>
    </xf>
    <xf numFmtId="43" fontId="21" fillId="4" borderId="49" xfId="114" applyNumberFormat="1" applyFont="1" applyFill="1" applyBorder="1" applyAlignment="1">
      <alignment horizontal="center"/>
    </xf>
    <xf numFmtId="43" fontId="20" fillId="4" borderId="49" xfId="114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 vertical="top" wrapText="1"/>
    </xf>
    <xf numFmtId="171" fontId="0" fillId="4" borderId="0" xfId="0" applyNumberFormat="1" applyFont="1" applyFill="1"/>
    <xf numFmtId="0" fontId="14" fillId="4" borderId="1" xfId="0" applyFont="1" applyFill="1" applyBorder="1" applyAlignment="1">
      <alignment horizontal="justify" vertical="center" wrapText="1"/>
    </xf>
    <xf numFmtId="0" fontId="14" fillId="4" borderId="15" xfId="0" applyFont="1" applyFill="1" applyBorder="1" applyAlignment="1">
      <alignment horizontal="center" vertical="top" wrapText="1"/>
    </xf>
    <xf numFmtId="0" fontId="14" fillId="4" borderId="30" xfId="0" applyFont="1" applyFill="1" applyBorder="1" applyAlignment="1">
      <alignment horizontal="center" vertical="top" wrapText="1"/>
    </xf>
    <xf numFmtId="4" fontId="10" fillId="4" borderId="34" xfId="0" applyNumberFormat="1" applyFont="1" applyFill="1" applyBorder="1" applyAlignment="1">
      <alignment horizontal="center"/>
    </xf>
    <xf numFmtId="4" fontId="10" fillId="4" borderId="31" xfId="0" applyNumberFormat="1" applyFont="1" applyFill="1" applyBorder="1" applyAlignment="1">
      <alignment horizontal="center"/>
    </xf>
    <xf numFmtId="4" fontId="10" fillId="4" borderId="32" xfId="0" applyNumberFormat="1" applyFont="1" applyFill="1" applyBorder="1" applyAlignment="1">
      <alignment horizontal="center"/>
    </xf>
    <xf numFmtId="4" fontId="14" fillId="4" borderId="25" xfId="0" applyNumberFormat="1" applyFont="1" applyFill="1" applyBorder="1" applyAlignment="1">
      <alignment horizontal="center" vertical="top" wrapText="1"/>
    </xf>
    <xf numFmtId="171" fontId="41" fillId="4" borderId="0" xfId="0" applyNumberFormat="1" applyFont="1" applyFill="1"/>
    <xf numFmtId="4" fontId="14" fillId="4" borderId="28" xfId="0" applyNumberFormat="1" applyFont="1" applyFill="1" applyBorder="1" applyAlignment="1">
      <alignment horizontal="center" vertical="top" wrapText="1"/>
    </xf>
    <xf numFmtId="4" fontId="14" fillId="4" borderId="20" xfId="0" applyNumberFormat="1" applyFont="1" applyFill="1" applyBorder="1" applyAlignment="1">
      <alignment horizontal="center" vertical="top" wrapText="1"/>
    </xf>
    <xf numFmtId="43" fontId="13" fillId="4" borderId="0" xfId="0" applyNumberFormat="1" applyFont="1" applyFill="1"/>
    <xf numFmtId="4" fontId="20" fillId="4" borderId="1" xfId="0" applyNumberFormat="1" applyFont="1" applyFill="1" applyBorder="1" applyAlignment="1">
      <alignment horizontal="justify" vertical="center"/>
    </xf>
    <xf numFmtId="4" fontId="11" fillId="4" borderId="1" xfId="0" applyNumberFormat="1" applyFont="1" applyFill="1" applyBorder="1" applyAlignment="1">
      <alignment vertical="top" wrapText="1"/>
    </xf>
    <xf numFmtId="43" fontId="41" fillId="4" borderId="0" xfId="0" applyNumberFormat="1" applyFont="1" applyFill="1"/>
    <xf numFmtId="0" fontId="18" fillId="4" borderId="2" xfId="3" applyFont="1" applyFill="1" applyBorder="1" applyAlignment="1">
      <alignment horizontal="center" vertical="center" wrapText="1"/>
    </xf>
    <xf numFmtId="166" fontId="18" fillId="4" borderId="3" xfId="114" applyNumberFormat="1" applyFont="1" applyFill="1" applyBorder="1" applyAlignment="1">
      <alignment vertical="center"/>
    </xf>
    <xf numFmtId="166" fontId="14" fillId="4" borderId="24" xfId="114" applyNumberFormat="1" applyFont="1" applyFill="1" applyBorder="1" applyAlignment="1">
      <alignment vertical="center"/>
    </xf>
    <xf numFmtId="0" fontId="18" fillId="4" borderId="3" xfId="3" applyFont="1" applyFill="1" applyBorder="1" applyAlignment="1">
      <alignment horizontal="center" vertical="center" wrapText="1"/>
    </xf>
    <xf numFmtId="4" fontId="14" fillId="4" borderId="37" xfId="0" applyNumberFormat="1" applyFont="1" applyFill="1" applyBorder="1" applyAlignment="1">
      <alignment vertical="center"/>
    </xf>
    <xf numFmtId="166" fontId="18" fillId="4" borderId="1" xfId="114" applyNumberFormat="1" applyFont="1" applyFill="1" applyBorder="1" applyAlignment="1">
      <alignment vertical="center"/>
    </xf>
    <xf numFmtId="171" fontId="20" fillId="4" borderId="0" xfId="0" applyNumberFormat="1" applyFont="1" applyFill="1"/>
    <xf numFmtId="0" fontId="20" fillId="4" borderId="0" xfId="0" applyFont="1" applyFill="1"/>
    <xf numFmtId="4" fontId="21" fillId="4" borderId="2" xfId="3" applyNumberFormat="1" applyFont="1" applyFill="1" applyBorder="1" applyAlignment="1">
      <alignment vertical="center" wrapText="1"/>
    </xf>
    <xf numFmtId="4" fontId="21" fillId="4" borderId="2" xfId="3" applyNumberFormat="1" applyFont="1" applyFill="1" applyBorder="1" applyAlignment="1">
      <alignment horizontal="justify" vertical="center" wrapText="1"/>
    </xf>
    <xf numFmtId="166" fontId="14" fillId="4" borderId="2" xfId="114" applyNumberFormat="1" applyFont="1" applyFill="1" applyBorder="1"/>
    <xf numFmtId="166" fontId="14" fillId="4" borderId="17" xfId="114" applyNumberFormat="1" applyFont="1" applyFill="1" applyBorder="1"/>
    <xf numFmtId="166" fontId="14" fillId="4" borderId="25" xfId="114" applyNumberFormat="1" applyFont="1" applyFill="1" applyBorder="1"/>
    <xf numFmtId="0" fontId="18" fillId="4" borderId="2" xfId="3" applyFont="1" applyFill="1" applyBorder="1" applyAlignment="1">
      <alignment horizontal="justify" vertical="center" wrapText="1"/>
    </xf>
    <xf numFmtId="4" fontId="14" fillId="4" borderId="1" xfId="0" applyNumberFormat="1" applyFont="1" applyFill="1" applyBorder="1" applyAlignment="1">
      <alignment vertical="top" wrapText="1"/>
    </xf>
    <xf numFmtId="166" fontId="14" fillId="4" borderId="8" xfId="114" applyNumberFormat="1" applyFont="1" applyFill="1" applyBorder="1" applyAlignment="1">
      <alignment vertical="center"/>
    </xf>
    <xf numFmtId="0" fontId="18" fillId="4" borderId="44" xfId="3" applyFont="1" applyFill="1" applyBorder="1" applyAlignment="1">
      <alignment horizontal="center" vertical="center" wrapText="1"/>
    </xf>
    <xf numFmtId="0" fontId="18" fillId="4" borderId="44" xfId="3" applyFont="1" applyFill="1" applyBorder="1" applyAlignment="1">
      <alignment horizontal="justify" vertical="center" wrapText="1"/>
    </xf>
    <xf numFmtId="166" fontId="18" fillId="4" borderId="2" xfId="114" applyNumberFormat="1" applyFont="1" applyFill="1" applyBorder="1" applyAlignment="1">
      <alignment vertical="center"/>
    </xf>
    <xf numFmtId="4" fontId="14" fillId="4" borderId="20" xfId="0" applyNumberFormat="1" applyFont="1" applyFill="1" applyBorder="1" applyAlignment="1">
      <alignment vertical="top" wrapText="1"/>
    </xf>
    <xf numFmtId="4" fontId="0" fillId="4" borderId="18" xfId="0" applyNumberFormat="1" applyFont="1" applyFill="1" applyBorder="1"/>
    <xf numFmtId="4" fontId="27" fillId="4" borderId="19" xfId="0" applyNumberFormat="1" applyFont="1" applyFill="1" applyBorder="1" applyAlignment="1">
      <alignment horizontal="left" vertical="center" wrapText="1"/>
    </xf>
    <xf numFmtId="4" fontId="0" fillId="4" borderId="21" xfId="0" applyNumberFormat="1" applyFont="1" applyFill="1" applyBorder="1" applyAlignment="1">
      <alignment vertical="top"/>
    </xf>
    <xf numFmtId="173" fontId="20" fillId="4" borderId="19" xfId="0" applyNumberFormat="1" applyFont="1" applyFill="1" applyBorder="1"/>
    <xf numFmtId="173" fontId="20" fillId="4" borderId="22" xfId="0" applyNumberFormat="1" applyFont="1" applyFill="1" applyBorder="1"/>
    <xf numFmtId="164" fontId="21" fillId="4" borderId="18" xfId="114" applyNumberFormat="1" applyFont="1" applyFill="1" applyBorder="1"/>
    <xf numFmtId="173" fontId="20" fillId="4" borderId="21" xfId="0" applyNumberFormat="1" applyFont="1" applyFill="1" applyBorder="1"/>
    <xf numFmtId="166" fontId="12" fillId="4" borderId="19" xfId="0" applyNumberFormat="1" applyFont="1" applyFill="1" applyBorder="1"/>
    <xf numFmtId="166" fontId="12" fillId="4" borderId="22" xfId="0" applyNumberFormat="1" applyFont="1" applyFill="1" applyBorder="1"/>
    <xf numFmtId="4" fontId="12" fillId="4" borderId="11" xfId="0" applyNumberFormat="1" applyFont="1" applyFill="1" applyBorder="1"/>
    <xf numFmtId="4" fontId="19" fillId="4" borderId="0" xfId="0" applyNumberFormat="1" applyFont="1" applyFill="1"/>
    <xf numFmtId="4" fontId="0" fillId="4" borderId="0" xfId="0" applyNumberFormat="1" applyFill="1"/>
    <xf numFmtId="0" fontId="9" fillId="4" borderId="0" xfId="0" applyFont="1" applyFill="1" applyAlignment="1">
      <alignment horizontal="left" vertical="center" wrapText="1"/>
    </xf>
    <xf numFmtId="166" fontId="0" fillId="4" borderId="0" xfId="0" applyNumberFormat="1" applyFill="1" applyAlignment="1">
      <alignment vertical="center"/>
    </xf>
    <xf numFmtId="175" fontId="19" fillId="4" borderId="0" xfId="0" applyNumberFormat="1" applyFont="1" applyFill="1"/>
    <xf numFmtId="175" fontId="0" fillId="4" borderId="0" xfId="0" applyNumberFormat="1" applyFill="1" applyAlignment="1">
      <alignment vertical="center"/>
    </xf>
    <xf numFmtId="166" fontId="19" fillId="4" borderId="0" xfId="0" applyNumberFormat="1" applyFont="1" applyFill="1"/>
    <xf numFmtId="175" fontId="0" fillId="4" borderId="0" xfId="0" applyNumberFormat="1" applyFill="1"/>
    <xf numFmtId="164" fontId="0" fillId="4" borderId="0" xfId="0" applyNumberFormat="1" applyFill="1" applyAlignment="1">
      <alignment vertical="center"/>
    </xf>
    <xf numFmtId="0" fontId="18" fillId="4" borderId="3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center" vertical="center" wrapText="1"/>
    </xf>
    <xf numFmtId="172" fontId="18" fillId="4" borderId="1" xfId="124" applyNumberFormat="1" applyFont="1" applyFill="1" applyBorder="1" applyAlignment="1">
      <alignment horizontal="center" vertical="center" wrapText="1"/>
    </xf>
    <xf numFmtId="4" fontId="18" fillId="4" borderId="1" xfId="0" applyNumberFormat="1" applyFont="1" applyFill="1" applyBorder="1" applyAlignment="1">
      <alignment horizontal="right" vertical="center" wrapText="1"/>
    </xf>
    <xf numFmtId="0" fontId="14" fillId="4" borderId="1" xfId="0" applyFont="1" applyFill="1" applyBorder="1"/>
    <xf numFmtId="9" fontId="14" fillId="4" borderId="0" xfId="112" applyNumberFormat="1" applyFont="1" applyFill="1"/>
    <xf numFmtId="0" fontId="18" fillId="4" borderId="1" xfId="0" applyFont="1" applyFill="1" applyBorder="1" applyAlignment="1">
      <alignment horizontal="justify" vertical="top" wrapText="1"/>
    </xf>
    <xf numFmtId="0" fontId="14" fillId="4" borderId="1" xfId="0" applyFont="1" applyFill="1" applyBorder="1" applyAlignment="1">
      <alignment horizontal="left" vertical="top" wrapText="1"/>
    </xf>
    <xf numFmtId="0" fontId="14" fillId="4" borderId="3" xfId="0" applyFont="1" applyFill="1" applyBorder="1" applyAlignment="1"/>
    <xf numFmtId="0" fontId="18" fillId="4" borderId="3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vertical="top" wrapText="1"/>
    </xf>
    <xf numFmtId="0" fontId="18" fillId="4" borderId="1" xfId="0" applyFont="1" applyFill="1" applyBorder="1" applyAlignment="1">
      <alignment horizontal="justify" vertical="center"/>
    </xf>
    <xf numFmtId="0" fontId="14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vertical="center" wrapText="1"/>
    </xf>
    <xf numFmtId="0" fontId="30" fillId="4" borderId="1" xfId="0" applyFont="1" applyFill="1" applyBorder="1" applyAlignment="1">
      <alignment horizontal="justify" vertical="center"/>
    </xf>
    <xf numFmtId="0" fontId="14" fillId="4" borderId="1" xfId="0" applyFont="1" applyFill="1" applyBorder="1" applyAlignment="1">
      <alignment horizontal="justify" vertical="center"/>
    </xf>
    <xf numFmtId="0" fontId="14" fillId="4" borderId="7" xfId="0" applyFont="1" applyFill="1" applyBorder="1" applyAlignment="1">
      <alignment vertical="top" wrapText="1"/>
    </xf>
    <xf numFmtId="167" fontId="18" fillId="4" borderId="1" xfId="0" applyNumberFormat="1" applyFont="1" applyFill="1" applyBorder="1" applyAlignment="1">
      <alignment horizontal="justify" vertical="center" wrapText="1"/>
    </xf>
    <xf numFmtId="0" fontId="20" fillId="4" borderId="1" xfId="0" applyFont="1" applyFill="1" applyBorder="1"/>
    <xf numFmtId="164" fontId="18" fillId="4" borderId="1" xfId="0" applyNumberFormat="1" applyFont="1" applyFill="1" applyBorder="1" applyAlignment="1">
      <alignment horizontal="right" vertical="center" wrapText="1"/>
    </xf>
    <xf numFmtId="0" fontId="22" fillId="4" borderId="1" xfId="0" applyFont="1" applyFill="1" applyBorder="1" applyAlignment="1">
      <alignment horizontal="justify" vertical="center"/>
    </xf>
    <xf numFmtId="0" fontId="14" fillId="4" borderId="2" xfId="0" applyFont="1" applyFill="1" applyBorder="1" applyAlignment="1">
      <alignment horizontal="center" vertical="top" wrapText="1"/>
    </xf>
    <xf numFmtId="0" fontId="14" fillId="4" borderId="7" xfId="0" applyFont="1" applyFill="1" applyBorder="1" applyAlignment="1">
      <alignment horizontal="center" vertical="top" wrapText="1"/>
    </xf>
    <xf numFmtId="0" fontId="14" fillId="4" borderId="0" xfId="0" applyFont="1" applyFill="1" applyAlignment="1">
      <alignment vertical="top" wrapText="1"/>
    </xf>
    <xf numFmtId="0" fontId="14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vertical="center" wrapText="1"/>
    </xf>
    <xf numFmtId="0" fontId="14" fillId="4" borderId="1" xfId="0" applyNumberFormat="1" applyFont="1" applyFill="1" applyBorder="1" applyAlignment="1">
      <alignment horizontal="justify" vertical="top" wrapText="1"/>
    </xf>
    <xf numFmtId="0" fontId="22" fillId="4" borderId="1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wrapText="1"/>
    </xf>
    <xf numFmtId="4" fontId="18" fillId="4" borderId="1" xfId="29" applyNumberFormat="1" applyFont="1" applyFill="1" applyBorder="1" applyAlignment="1">
      <alignment vertical="center" wrapText="1"/>
    </xf>
    <xf numFmtId="4" fontId="18" fillId="4" borderId="1" xfId="29" applyNumberFormat="1" applyFont="1" applyFill="1" applyBorder="1" applyAlignment="1">
      <alignment horizontal="justify" vertical="center" wrapText="1"/>
    </xf>
    <xf numFmtId="0" fontId="14" fillId="4" borderId="0" xfId="0" applyFont="1" applyFill="1" applyAlignment="1">
      <alignment horizontal="justify" vertical="center" wrapText="1"/>
    </xf>
    <xf numFmtId="0" fontId="51" fillId="2" borderId="1" xfId="0" applyFont="1" applyFill="1" applyBorder="1" applyAlignment="1">
      <alignment vertical="top" wrapText="1"/>
    </xf>
    <xf numFmtId="167" fontId="18" fillId="4" borderId="1" xfId="0" applyNumberFormat="1" applyFont="1" applyFill="1" applyBorder="1" applyAlignment="1">
      <alignment horizontal="justify"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vertical="center" wrapText="1"/>
    </xf>
    <xf numFmtId="0" fontId="43" fillId="4" borderId="1" xfId="0" applyFont="1" applyFill="1" applyBorder="1" applyAlignment="1">
      <alignment vertical="justify" wrapText="1"/>
    </xf>
    <xf numFmtId="0" fontId="38" fillId="4" borderId="0" xfId="0" applyFont="1" applyFill="1"/>
    <xf numFmtId="0" fontId="18" fillId="4" borderId="1" xfId="0" applyFont="1" applyFill="1" applyBorder="1"/>
    <xf numFmtId="0" fontId="14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vertical="center" wrapText="1"/>
    </xf>
    <xf numFmtId="0" fontId="14" fillId="4" borderId="3" xfId="0" applyFont="1" applyFill="1" applyBorder="1" applyAlignment="1">
      <alignment horizontal="center"/>
    </xf>
    <xf numFmtId="0" fontId="18" fillId="4" borderId="1" xfId="0" applyFont="1" applyFill="1" applyBorder="1" applyAlignment="1">
      <alignment vertical="center" wrapText="1"/>
    </xf>
    <xf numFmtId="0" fontId="18" fillId="4" borderId="7" xfId="0" applyFont="1" applyFill="1" applyBorder="1" applyAlignment="1">
      <alignment vertical="top" wrapText="1"/>
    </xf>
    <xf numFmtId="0" fontId="18" fillId="4" borderId="10" xfId="124" applyNumberFormat="1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right" wrapText="1"/>
    </xf>
    <xf numFmtId="2" fontId="29" fillId="4" borderId="4" xfId="0" applyNumberFormat="1" applyFont="1" applyFill="1" applyBorder="1" applyAlignment="1">
      <alignment horizontal="right"/>
    </xf>
    <xf numFmtId="2" fontId="29" fillId="4" borderId="1" xfId="0" applyNumberFormat="1" applyFont="1" applyFill="1" applyBorder="1" applyAlignment="1">
      <alignment horizontal="right"/>
    </xf>
    <xf numFmtId="2" fontId="18" fillId="4" borderId="1" xfId="0" applyNumberFormat="1" applyFont="1" applyFill="1" applyBorder="1" applyAlignment="1">
      <alignment horizontal="right" vertical="center"/>
    </xf>
    <xf numFmtId="10" fontId="18" fillId="4" borderId="1" xfId="114" applyNumberFormat="1" applyFont="1" applyFill="1" applyBorder="1" applyAlignment="1">
      <alignment horizontal="center" vertical="center"/>
    </xf>
    <xf numFmtId="10" fontId="18" fillId="4" borderId="1" xfId="114" applyNumberFormat="1" applyFont="1" applyFill="1" applyBorder="1" applyAlignment="1">
      <alignment horizontal="center" vertical="center" wrapText="1"/>
    </xf>
    <xf numFmtId="43" fontId="18" fillId="4" borderId="1" xfId="114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vertical="top" wrapText="1"/>
    </xf>
    <xf numFmtId="43" fontId="18" fillId="4" borderId="1" xfId="114" applyFont="1" applyFill="1" applyBorder="1" applyAlignment="1">
      <alignment horizontal="center" vertical="center"/>
    </xf>
    <xf numFmtId="4" fontId="14" fillId="4" borderId="2" xfId="0" applyNumberFormat="1" applyFont="1" applyFill="1" applyBorder="1" applyAlignment="1">
      <alignment horizontal="justify" vertical="center" wrapText="1"/>
    </xf>
    <xf numFmtId="4" fontId="14" fillId="4" borderId="3" xfId="0" applyNumberFormat="1" applyFont="1" applyFill="1" applyBorder="1" applyAlignment="1">
      <alignment horizontal="justify" vertical="center" wrapText="1"/>
    </xf>
    <xf numFmtId="0" fontId="52" fillId="0" borderId="0" xfId="0" applyFont="1" applyAlignment="1">
      <alignment horizontal="justify" vertical="center"/>
    </xf>
    <xf numFmtId="4" fontId="9" fillId="4" borderId="36" xfId="0" applyNumberFormat="1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justify" vertical="center" wrapText="1"/>
    </xf>
    <xf numFmtId="0" fontId="8" fillId="4" borderId="0" xfId="0" applyFont="1" applyFill="1" applyAlignment="1">
      <alignment vertical="center"/>
    </xf>
    <xf numFmtId="0" fontId="34" fillId="2" borderId="1" xfId="0" applyFont="1" applyFill="1" applyBorder="1" applyAlignment="1">
      <alignment horizontal="center" vertical="center" wrapText="1"/>
    </xf>
    <xf numFmtId="170" fontId="18" fillId="0" borderId="1" xfId="114" applyNumberFormat="1" applyFont="1" applyFill="1" applyBorder="1" applyAlignment="1">
      <alignment horizontal="center" vertical="center" wrapText="1"/>
    </xf>
    <xf numFmtId="170" fontId="18" fillId="0" borderId="7" xfId="114" applyNumberFormat="1" applyFont="1" applyFill="1" applyBorder="1" applyAlignment="1">
      <alignment horizontal="center" vertical="center" wrapText="1"/>
    </xf>
    <xf numFmtId="0" fontId="18" fillId="2" borderId="2" xfId="29" applyFont="1" applyFill="1" applyBorder="1" applyAlignment="1">
      <alignment horizontal="justify" vertical="center" wrapText="1"/>
    </xf>
    <xf numFmtId="168" fontId="19" fillId="4" borderId="0" xfId="0" applyNumberFormat="1" applyFont="1" applyFill="1"/>
    <xf numFmtId="0" fontId="18" fillId="2" borderId="2" xfId="29" applyFont="1" applyFill="1" applyBorder="1" applyAlignment="1">
      <alignment horizontal="center" vertical="center" wrapText="1"/>
    </xf>
    <xf numFmtId="0" fontId="0" fillId="0" borderId="3" xfId="0" applyBorder="1" applyAlignment="1">
      <alignment horizontal="justify" vertical="center" wrapText="1"/>
    </xf>
    <xf numFmtId="0" fontId="18" fillId="2" borderId="3" xfId="29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171" fontId="14" fillId="0" borderId="1" xfId="112" applyNumberFormat="1" applyFont="1" applyFill="1" applyBorder="1" applyAlignment="1">
      <alignment horizontal="center" vertical="center" wrapText="1"/>
    </xf>
    <xf numFmtId="167" fontId="18" fillId="2" borderId="2" xfId="0" applyNumberFormat="1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/>
    </xf>
    <xf numFmtId="164" fontId="14" fillId="4" borderId="2" xfId="114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horizontal="justify" vertical="center" wrapText="1"/>
    </xf>
    <xf numFmtId="183" fontId="0" fillId="4" borderId="0" xfId="0" applyNumberFormat="1" applyFill="1" applyAlignment="1">
      <alignment vertical="center"/>
    </xf>
    <xf numFmtId="0" fontId="10" fillId="4" borderId="32" xfId="0" applyFont="1" applyFill="1" applyBorder="1" applyAlignment="1">
      <alignment horizontal="center" vertical="center" wrapText="1"/>
    </xf>
    <xf numFmtId="4" fontId="18" fillId="4" borderId="1" xfId="0" applyNumberFormat="1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167" fontId="18" fillId="0" borderId="1" xfId="0" applyNumberFormat="1" applyFont="1" applyFill="1" applyBorder="1" applyAlignment="1">
      <alignment horizontal="justify" vertical="center" wrapText="1"/>
    </xf>
    <xf numFmtId="0" fontId="18" fillId="0" borderId="1" xfId="104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vertical="center" wrapText="1"/>
    </xf>
    <xf numFmtId="4" fontId="9" fillId="4" borderId="15" xfId="0" applyNumberFormat="1" applyFont="1" applyFill="1" applyBorder="1" applyAlignment="1">
      <alignment horizontal="center" vertical="top" wrapText="1"/>
    </xf>
    <xf numFmtId="170" fontId="18" fillId="0" borderId="10" xfId="114" applyNumberFormat="1" applyFont="1" applyFill="1" applyBorder="1" applyAlignment="1">
      <alignment horizontal="center" vertical="center" wrapText="1"/>
    </xf>
    <xf numFmtId="171" fontId="14" fillId="2" borderId="1" xfId="112" applyNumberFormat="1" applyFont="1" applyFill="1" applyBorder="1" applyAlignment="1">
      <alignment horizontal="center" vertical="center" wrapText="1"/>
    </xf>
    <xf numFmtId="171" fontId="14" fillId="4" borderId="0" xfId="0" applyNumberFormat="1" applyFont="1" applyFill="1"/>
    <xf numFmtId="0" fontId="18" fillId="2" borderId="3" xfId="3" applyFont="1" applyFill="1" applyBorder="1" applyAlignment="1">
      <alignment horizontal="justify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6" fillId="4" borderId="0" xfId="0" applyFont="1" applyFill="1"/>
    <xf numFmtId="0" fontId="18" fillId="2" borderId="3" xfId="3" applyFont="1" applyFill="1" applyBorder="1" applyAlignment="1">
      <alignment horizontal="center" vertical="center" wrapText="1"/>
    </xf>
    <xf numFmtId="0" fontId="52" fillId="4" borderId="1" xfId="0" applyFont="1" applyFill="1" applyBorder="1" applyAlignment="1">
      <alignment horizontal="left" vertical="center" wrapText="1"/>
    </xf>
    <xf numFmtId="4" fontId="18" fillId="4" borderId="4" xfId="0" applyNumberFormat="1" applyFont="1" applyFill="1" applyBorder="1" applyAlignment="1">
      <alignment horizontal="justify" vertical="center" wrapText="1"/>
    </xf>
    <xf numFmtId="166" fontId="21" fillId="4" borderId="18" xfId="114" applyNumberFormat="1" applyFont="1" applyFill="1" applyBorder="1" applyAlignment="1">
      <alignment vertical="center"/>
    </xf>
    <xf numFmtId="169" fontId="18" fillId="3" borderId="45" xfId="1" applyFont="1" applyFill="1" applyBorder="1" applyAlignment="1">
      <alignment horizontal="justify" vertical="center"/>
    </xf>
    <xf numFmtId="0" fontId="50" fillId="2" borderId="0" xfId="0" applyFont="1" applyFill="1"/>
    <xf numFmtId="0" fontId="14" fillId="4" borderId="29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top"/>
    </xf>
    <xf numFmtId="167" fontId="18" fillId="2" borderId="3" xfId="0" applyNumberFormat="1" applyFont="1" applyFill="1" applyBorder="1" applyAlignment="1">
      <alignment horizontal="center" vertical="center" wrapText="1"/>
    </xf>
    <xf numFmtId="167" fontId="14" fillId="4" borderId="1" xfId="112" applyNumberFormat="1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7" fillId="4" borderId="0" xfId="0" applyFont="1" applyFill="1"/>
    <xf numFmtId="0" fontId="14" fillId="2" borderId="7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/>
    </xf>
    <xf numFmtId="0" fontId="8" fillId="4" borderId="0" xfId="0" applyFont="1" applyFill="1"/>
    <xf numFmtId="4" fontId="14" fillId="4" borderId="16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18" fillId="2" borderId="3" xfId="29" applyFont="1" applyFill="1" applyBorder="1" applyAlignment="1">
      <alignment horizontal="justify" vertical="center" wrapText="1"/>
    </xf>
    <xf numFmtId="43" fontId="21" fillId="4" borderId="19" xfId="114" applyNumberFormat="1" applyFont="1" applyFill="1" applyBorder="1" applyAlignment="1">
      <alignment horizontal="center"/>
    </xf>
    <xf numFmtId="4" fontId="10" fillId="4" borderId="42" xfId="0" applyNumberFormat="1" applyFont="1" applyFill="1" applyBorder="1" applyAlignment="1">
      <alignment horizontal="center"/>
    </xf>
    <xf numFmtId="4" fontId="9" fillId="4" borderId="17" xfId="0" applyNumberFormat="1" applyFont="1" applyFill="1" applyBorder="1" applyAlignment="1">
      <alignment horizontal="center" vertical="top" wrapText="1"/>
    </xf>
    <xf numFmtId="166" fontId="21" fillId="4" borderId="38" xfId="114" applyNumberFormat="1" applyFont="1" applyFill="1" applyBorder="1" applyAlignment="1">
      <alignment vertical="center"/>
    </xf>
    <xf numFmtId="0" fontId="10" fillId="4" borderId="31" xfId="0" applyFont="1" applyFill="1" applyBorder="1" applyAlignment="1">
      <alignment horizontal="center" vertical="center" wrapText="1"/>
    </xf>
    <xf numFmtId="167" fontId="18" fillId="0" borderId="1" xfId="0" applyNumberFormat="1" applyFont="1" applyFill="1" applyBorder="1" applyAlignment="1">
      <alignment horizontal="justify" vertical="center" wrapText="1"/>
    </xf>
    <xf numFmtId="0" fontId="18" fillId="0" borderId="1" xfId="104" applyFont="1" applyFill="1" applyBorder="1" applyAlignment="1">
      <alignment horizontal="justify" vertical="center" wrapText="1"/>
    </xf>
    <xf numFmtId="167" fontId="18" fillId="0" borderId="1" xfId="0" applyNumberFormat="1" applyFont="1" applyFill="1" applyBorder="1" applyAlignment="1">
      <alignment horizontal="justify" vertical="center" wrapText="1"/>
    </xf>
    <xf numFmtId="0" fontId="34" fillId="0" borderId="1" xfId="104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167" fontId="18" fillId="0" borderId="1" xfId="0" applyNumberFormat="1" applyFont="1" applyFill="1" applyBorder="1" applyAlignment="1">
      <alignment horizontal="justify" vertical="center"/>
    </xf>
    <xf numFmtId="167" fontId="18" fillId="0" borderId="1" xfId="0" applyNumberFormat="1" applyFont="1" applyFill="1" applyBorder="1" applyAlignment="1">
      <alignment horizontal="justify" vertical="center" wrapText="1"/>
    </xf>
    <xf numFmtId="0" fontId="18" fillId="0" borderId="1" xfId="104" applyFont="1" applyFill="1" applyBorder="1" applyAlignment="1">
      <alignment horizontal="justify" vertical="center" wrapText="1"/>
    </xf>
    <xf numFmtId="167" fontId="18" fillId="0" borderId="1" xfId="0" applyNumberFormat="1" applyFont="1" applyFill="1" applyBorder="1" applyAlignment="1">
      <alignment horizontal="justify" vertical="center" wrapText="1"/>
    </xf>
    <xf numFmtId="0" fontId="18" fillId="0" borderId="1" xfId="104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justify" vertical="center" wrapText="1"/>
    </xf>
    <xf numFmtId="9" fontId="14" fillId="4" borderId="0" xfId="112" applyNumberFormat="1" applyFont="1" applyFill="1"/>
    <xf numFmtId="0" fontId="14" fillId="4" borderId="1" xfId="0" applyFont="1" applyFill="1" applyBorder="1" applyAlignment="1">
      <alignment vertical="center" wrapText="1"/>
    </xf>
    <xf numFmtId="0" fontId="18" fillId="4" borderId="1" xfId="0" applyNumberFormat="1" applyFont="1" applyFill="1" applyBorder="1" applyAlignment="1">
      <alignment horizontal="center" vertical="top" wrapText="1"/>
    </xf>
    <xf numFmtId="0" fontId="18" fillId="0" borderId="10" xfId="125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right" wrapText="1"/>
    </xf>
    <xf numFmtId="2" fontId="29" fillId="0" borderId="4" xfId="0" applyNumberFormat="1" applyFont="1" applyFill="1" applyBorder="1" applyAlignment="1">
      <alignment horizontal="right" wrapText="1"/>
    </xf>
    <xf numFmtId="2" fontId="29" fillId="0" borderId="1" xfId="0" applyNumberFormat="1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center" vertical="center" wrapText="1"/>
    </xf>
    <xf numFmtId="43" fontId="18" fillId="0" borderId="10" xfId="114" applyFont="1" applyFill="1" applyBorder="1" applyAlignment="1">
      <alignment vertical="center" wrapText="1"/>
    </xf>
    <xf numFmtId="4" fontId="18" fillId="0" borderId="1" xfId="0" applyNumberFormat="1" applyFont="1" applyFill="1" applyBorder="1" applyAlignment="1">
      <alignment horizontal="center" wrapText="1"/>
    </xf>
    <xf numFmtId="2" fontId="29" fillId="4" borderId="1" xfId="0" applyNumberFormat="1" applyFont="1" applyFill="1" applyBorder="1" applyAlignment="1">
      <alignment horizontal="right" wrapText="1"/>
    </xf>
    <xf numFmtId="0" fontId="14" fillId="4" borderId="1" xfId="0" applyFont="1" applyFill="1" applyBorder="1" applyAlignment="1">
      <alignment horizontal="justify" vertical="center" wrapText="1"/>
    </xf>
    <xf numFmtId="9" fontId="14" fillId="4" borderId="0" xfId="112" applyNumberFormat="1" applyFont="1" applyFill="1"/>
    <xf numFmtId="0" fontId="14" fillId="4" borderId="1" xfId="0" applyFont="1" applyFill="1" applyBorder="1" applyAlignment="1">
      <alignment vertical="center" wrapText="1"/>
    </xf>
    <xf numFmtId="0" fontId="18" fillId="4" borderId="1" xfId="0" applyNumberFormat="1" applyFont="1" applyFill="1" applyBorder="1" applyAlignment="1">
      <alignment horizontal="center" vertical="top" wrapText="1"/>
    </xf>
    <xf numFmtId="0" fontId="18" fillId="0" borderId="10" xfId="125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right" wrapText="1"/>
    </xf>
    <xf numFmtId="2" fontId="29" fillId="0" borderId="4" xfId="0" applyNumberFormat="1" applyFont="1" applyFill="1" applyBorder="1" applyAlignment="1">
      <alignment horizontal="right" wrapText="1"/>
    </xf>
    <xf numFmtId="2" fontId="29" fillId="0" borderId="1" xfId="0" applyNumberFormat="1" applyFont="1" applyFill="1" applyBorder="1" applyAlignment="1">
      <alignment horizontal="right" wrapText="1"/>
    </xf>
    <xf numFmtId="43" fontId="18" fillId="0" borderId="1" xfId="114" applyFont="1" applyFill="1" applyBorder="1" applyAlignment="1">
      <alignment horizontal="justify" vertical="center" wrapText="1"/>
    </xf>
    <xf numFmtId="43" fontId="18" fillId="0" borderId="7" xfId="114" applyFont="1" applyFill="1" applyBorder="1" applyAlignment="1">
      <alignment horizontal="right" vertical="center" wrapText="1"/>
    </xf>
    <xf numFmtId="4" fontId="18" fillId="0" borderId="1" xfId="0" applyNumberFormat="1" applyFont="1" applyFill="1" applyBorder="1" applyAlignment="1">
      <alignment horizontal="justify" vertical="center" wrapText="1"/>
    </xf>
    <xf numFmtId="2" fontId="29" fillId="4" borderId="1" xfId="0" applyNumberFormat="1" applyFont="1" applyFill="1" applyBorder="1" applyAlignment="1">
      <alignment horizontal="right" wrapText="1"/>
    </xf>
    <xf numFmtId="0" fontId="14" fillId="4" borderId="1" xfId="0" applyFont="1" applyFill="1" applyBorder="1" applyAlignment="1">
      <alignment horizontal="justify" vertical="center" wrapText="1"/>
    </xf>
    <xf numFmtId="9" fontId="14" fillId="4" borderId="0" xfId="112" applyNumberFormat="1" applyFont="1" applyFill="1"/>
    <xf numFmtId="0" fontId="14" fillId="4" borderId="1" xfId="0" applyFont="1" applyFill="1" applyBorder="1" applyAlignment="1">
      <alignment vertical="center" wrapText="1"/>
    </xf>
    <xf numFmtId="0" fontId="18" fillId="4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justify" vertical="center" wrapText="1"/>
    </xf>
    <xf numFmtId="0" fontId="18" fillId="0" borderId="10" xfId="125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right" wrapText="1"/>
    </xf>
    <xf numFmtId="1" fontId="29" fillId="0" borderId="4" xfId="0" applyNumberFormat="1" applyFont="1" applyFill="1" applyBorder="1" applyAlignment="1">
      <alignment horizontal="right" wrapText="1"/>
    </xf>
    <xf numFmtId="1" fontId="29" fillId="0" borderId="1" xfId="0" applyNumberFormat="1" applyFont="1" applyFill="1" applyBorder="1" applyAlignment="1">
      <alignment horizontal="right" wrapText="1"/>
    </xf>
    <xf numFmtId="170" fontId="18" fillId="0" borderId="10" xfId="114" applyNumberFormat="1" applyFont="1" applyFill="1" applyBorder="1" applyAlignment="1">
      <alignment horizontal="justify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1" fontId="29" fillId="4" borderId="1" xfId="0" applyNumberFormat="1" applyFont="1" applyFill="1" applyBorder="1" applyAlignment="1">
      <alignment horizontal="right" wrapText="1"/>
    </xf>
    <xf numFmtId="9" fontId="14" fillId="4" borderId="0" xfId="112" applyNumberFormat="1" applyFont="1" applyFill="1"/>
    <xf numFmtId="0" fontId="14" fillId="4" borderId="1" xfId="0" applyFont="1" applyFill="1" applyBorder="1" applyAlignment="1">
      <alignment vertical="center" wrapText="1"/>
    </xf>
    <xf numFmtId="0" fontId="18" fillId="4" borderId="1" xfId="0" applyNumberFormat="1" applyFont="1" applyFill="1" applyBorder="1" applyAlignment="1">
      <alignment horizontal="center" vertical="top" wrapText="1"/>
    </xf>
    <xf numFmtId="0" fontId="14" fillId="4" borderId="0" xfId="0" applyFont="1" applyFill="1" applyAlignment="1">
      <alignment horizontal="justify" vertical="center" wrapText="1"/>
    </xf>
    <xf numFmtId="0" fontId="18" fillId="0" borderId="10" xfId="125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right" wrapText="1"/>
    </xf>
    <xf numFmtId="2" fontId="29" fillId="0" borderId="4" xfId="0" applyNumberFormat="1" applyFont="1" applyFill="1" applyBorder="1" applyAlignment="1">
      <alignment horizontal="right" wrapText="1"/>
    </xf>
    <xf numFmtId="2" fontId="29" fillId="0" borderId="1" xfId="0" applyNumberFormat="1" applyFont="1" applyFill="1" applyBorder="1" applyAlignment="1">
      <alignment horizontal="right" wrapText="1"/>
    </xf>
    <xf numFmtId="4" fontId="18" fillId="0" borderId="1" xfId="0" applyNumberFormat="1" applyFont="1" applyFill="1" applyBorder="1" applyAlignment="1">
      <alignment wrapText="1"/>
    </xf>
    <xf numFmtId="170" fontId="18" fillId="0" borderId="1" xfId="114" applyNumberFormat="1" applyFont="1" applyFill="1" applyBorder="1" applyAlignment="1">
      <alignment vertical="center" wrapText="1"/>
    </xf>
    <xf numFmtId="43" fontId="18" fillId="0" borderId="7" xfId="114" applyFont="1" applyFill="1" applyBorder="1" applyAlignment="1">
      <alignment vertical="center" wrapText="1"/>
    </xf>
    <xf numFmtId="2" fontId="29" fillId="4" borderId="1" xfId="0" applyNumberFormat="1" applyFont="1" applyFill="1" applyBorder="1" applyAlignment="1">
      <alignment horizontal="right" wrapText="1"/>
    </xf>
    <xf numFmtId="0" fontId="14" fillId="4" borderId="1" xfId="0" applyFont="1" applyFill="1" applyBorder="1" applyAlignment="1">
      <alignment horizontal="justify" vertical="center" wrapText="1"/>
    </xf>
    <xf numFmtId="9" fontId="14" fillId="4" borderId="0" xfId="112" applyNumberFormat="1" applyFont="1" applyFill="1"/>
    <xf numFmtId="0" fontId="14" fillId="4" borderId="1" xfId="0" applyFont="1" applyFill="1" applyBorder="1" applyAlignment="1">
      <alignment vertical="center" wrapText="1"/>
    </xf>
    <xf numFmtId="0" fontId="18" fillId="4" borderId="1" xfId="0" applyNumberFormat="1" applyFont="1" applyFill="1" applyBorder="1" applyAlignment="1">
      <alignment horizontal="center" vertical="top" wrapText="1"/>
    </xf>
    <xf numFmtId="0" fontId="18" fillId="0" borderId="10" xfId="125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right" wrapText="1"/>
    </xf>
    <xf numFmtId="2" fontId="29" fillId="0" borderId="4" xfId="0" applyNumberFormat="1" applyFont="1" applyFill="1" applyBorder="1" applyAlignment="1">
      <alignment horizontal="right" wrapText="1"/>
    </xf>
    <xf numFmtId="2" fontId="29" fillId="0" borderId="1" xfId="0" applyNumberFormat="1" applyFont="1" applyFill="1" applyBorder="1" applyAlignment="1">
      <alignment horizontal="right" wrapText="1"/>
    </xf>
    <xf numFmtId="0" fontId="18" fillId="0" borderId="2" xfId="0" applyFont="1" applyFill="1" applyBorder="1" applyAlignment="1">
      <alignment horizontal="right" vertical="center" wrapText="1"/>
    </xf>
    <xf numFmtId="0" fontId="18" fillId="0" borderId="2" xfId="0" applyFont="1" applyFill="1" applyBorder="1" applyAlignment="1">
      <alignment horizontal="center" vertical="center" wrapText="1"/>
    </xf>
    <xf numFmtId="4" fontId="18" fillId="0" borderId="4" xfId="0" applyNumberFormat="1" applyFont="1" applyFill="1" applyBorder="1" applyAlignment="1">
      <alignment horizontal="justify" vertical="center" wrapText="1"/>
    </xf>
    <xf numFmtId="2" fontId="29" fillId="4" borderId="1" xfId="0" applyNumberFormat="1" applyFont="1" applyFill="1" applyBorder="1" applyAlignment="1">
      <alignment horizontal="right" wrapText="1"/>
    </xf>
    <xf numFmtId="0" fontId="14" fillId="4" borderId="1" xfId="0" applyFont="1" applyFill="1" applyBorder="1" applyAlignment="1">
      <alignment horizontal="justify" vertical="center" wrapText="1"/>
    </xf>
    <xf numFmtId="9" fontId="14" fillId="4" borderId="0" xfId="112" applyNumberFormat="1" applyFont="1" applyFill="1"/>
    <xf numFmtId="0" fontId="14" fillId="4" borderId="1" xfId="0" applyFont="1" applyFill="1" applyBorder="1" applyAlignment="1">
      <alignment vertical="center" wrapText="1"/>
    </xf>
    <xf numFmtId="0" fontId="18" fillId="4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justify" vertical="center" wrapText="1"/>
    </xf>
    <xf numFmtId="0" fontId="18" fillId="0" borderId="10" xfId="125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right" wrapText="1"/>
    </xf>
    <xf numFmtId="2" fontId="29" fillId="0" borderId="4" xfId="0" applyNumberFormat="1" applyFont="1" applyFill="1" applyBorder="1" applyAlignment="1">
      <alignment horizontal="right" wrapText="1"/>
    </xf>
    <xf numFmtId="2" fontId="29" fillId="0" borderId="1" xfId="0" applyNumberFormat="1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center" vertical="center" wrapText="1"/>
    </xf>
    <xf numFmtId="170" fontId="18" fillId="0" borderId="1" xfId="114" applyNumberFormat="1" applyFont="1" applyFill="1" applyBorder="1" applyAlignment="1">
      <alignment horizontal="justify" vertical="center" wrapText="1"/>
    </xf>
    <xf numFmtId="2" fontId="29" fillId="4" borderId="1" xfId="0" applyNumberFormat="1" applyFont="1" applyFill="1" applyBorder="1" applyAlignment="1">
      <alignment horizontal="right" wrapText="1"/>
    </xf>
    <xf numFmtId="0" fontId="14" fillId="4" borderId="1" xfId="0" applyFont="1" applyFill="1" applyBorder="1" applyAlignment="1">
      <alignment horizontal="justify" vertical="center" wrapText="1"/>
    </xf>
    <xf numFmtId="9" fontId="14" fillId="4" borderId="0" xfId="112" applyNumberFormat="1" applyFont="1" applyFill="1"/>
    <xf numFmtId="0" fontId="14" fillId="4" borderId="1" xfId="0" applyFont="1" applyFill="1" applyBorder="1" applyAlignment="1">
      <alignment vertical="center" wrapText="1"/>
    </xf>
    <xf numFmtId="0" fontId="18" fillId="4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justify" vertical="center" wrapText="1"/>
    </xf>
    <xf numFmtId="0" fontId="18" fillId="0" borderId="10" xfId="125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right" wrapText="1"/>
    </xf>
    <xf numFmtId="2" fontId="29" fillId="0" borderId="4" xfId="0" applyNumberFormat="1" applyFont="1" applyFill="1" applyBorder="1" applyAlignment="1">
      <alignment horizontal="right" wrapText="1"/>
    </xf>
    <xf numFmtId="2" fontId="29" fillId="0" borderId="1" xfId="0" applyNumberFormat="1" applyFont="1" applyFill="1" applyBorder="1" applyAlignment="1">
      <alignment horizontal="right" wrapText="1"/>
    </xf>
    <xf numFmtId="43" fontId="18" fillId="0" borderId="3" xfId="114" applyFont="1" applyFill="1" applyBorder="1" applyAlignment="1">
      <alignment horizontal="center" vertical="center"/>
    </xf>
    <xf numFmtId="2" fontId="29" fillId="4" borderId="1" xfId="0" applyNumberFormat="1" applyFont="1" applyFill="1" applyBorder="1" applyAlignment="1">
      <alignment horizontal="right" wrapText="1"/>
    </xf>
    <xf numFmtId="0" fontId="14" fillId="4" borderId="1" xfId="0" applyFont="1" applyFill="1" applyBorder="1" applyAlignment="1">
      <alignment horizontal="justify" vertical="center" wrapText="1"/>
    </xf>
    <xf numFmtId="9" fontId="14" fillId="4" borderId="0" xfId="112" applyNumberFormat="1" applyFont="1" applyFill="1"/>
    <xf numFmtId="0" fontId="14" fillId="4" borderId="1" xfId="0" applyFont="1" applyFill="1" applyBorder="1" applyAlignment="1">
      <alignment vertical="center" wrapText="1"/>
    </xf>
    <xf numFmtId="0" fontId="18" fillId="4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justify" vertical="center" wrapText="1"/>
    </xf>
    <xf numFmtId="0" fontId="18" fillId="0" borderId="10" xfId="125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right" wrapText="1"/>
    </xf>
    <xf numFmtId="2" fontId="29" fillId="0" borderId="4" xfId="0" applyNumberFormat="1" applyFont="1" applyFill="1" applyBorder="1" applyAlignment="1">
      <alignment horizontal="right" wrapText="1"/>
    </xf>
    <xf numFmtId="2" fontId="29" fillId="0" borderId="1" xfId="0" applyNumberFormat="1" applyFont="1" applyFill="1" applyBorder="1" applyAlignment="1">
      <alignment horizontal="right" wrapText="1"/>
    </xf>
    <xf numFmtId="43" fontId="29" fillId="0" borderId="3" xfId="114" applyFont="1" applyFill="1" applyBorder="1" applyAlignment="1">
      <alignment vertical="center"/>
    </xf>
    <xf numFmtId="2" fontId="29" fillId="4" borderId="1" xfId="0" applyNumberFormat="1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justify" vertical="center" wrapText="1"/>
    </xf>
    <xf numFmtId="0" fontId="14" fillId="0" borderId="1" xfId="104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18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justify" vertical="center" wrapText="1"/>
    </xf>
    <xf numFmtId="0" fontId="20" fillId="0" borderId="1" xfId="0" applyFont="1" applyFill="1" applyBorder="1" applyAlignment="1">
      <alignment horizontal="center" vertical="center" wrapText="1"/>
    </xf>
    <xf numFmtId="164" fontId="18" fillId="4" borderId="3" xfId="114" applyNumberFormat="1" applyFont="1" applyFill="1" applyBorder="1" applyAlignment="1">
      <alignment horizontal="righ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14" fillId="4" borderId="1" xfId="0" applyFont="1" applyFill="1" applyBorder="1" applyAlignment="1">
      <alignment horizontal="justify" vertical="center" wrapText="1"/>
    </xf>
    <xf numFmtId="0" fontId="18" fillId="4" borderId="1" xfId="0" applyFont="1" applyFill="1" applyBorder="1" applyAlignment="1">
      <alignment horizontal="justify" vertical="center" wrapText="1"/>
    </xf>
    <xf numFmtId="0" fontId="19" fillId="4" borderId="0" xfId="0" applyFont="1" applyFill="1"/>
    <xf numFmtId="4" fontId="14" fillId="4" borderId="3" xfId="0" applyNumberFormat="1" applyFont="1" applyFill="1" applyBorder="1"/>
    <xf numFmtId="4" fontId="14" fillId="4" borderId="16" xfId="0" applyNumberFormat="1" applyFont="1" applyFill="1" applyBorder="1"/>
    <xf numFmtId="4" fontId="14" fillId="4" borderId="5" xfId="0" applyNumberFormat="1" applyFont="1" applyFill="1" applyBorder="1"/>
    <xf numFmtId="4" fontId="14" fillId="4" borderId="1" xfId="0" applyNumberFormat="1" applyFont="1" applyFill="1" applyBorder="1"/>
    <xf numFmtId="0" fontId="14" fillId="4" borderId="10" xfId="0" applyNumberFormat="1" applyFont="1" applyFill="1" applyBorder="1"/>
    <xf numFmtId="0" fontId="14" fillId="4" borderId="2" xfId="0" applyFont="1" applyFill="1" applyBorder="1" applyAlignment="1">
      <alignment horizontal="justify" vertical="center" wrapText="1"/>
    </xf>
    <xf numFmtId="4" fontId="14" fillId="4" borderId="2" xfId="0" applyNumberFormat="1" applyFont="1" applyFill="1" applyBorder="1"/>
    <xf numFmtId="4" fontId="14" fillId="4" borderId="17" xfId="0" applyNumberFormat="1" applyFont="1" applyFill="1" applyBorder="1"/>
    <xf numFmtId="4" fontId="20" fillId="4" borderId="18" xfId="0" applyNumberFormat="1" applyFont="1" applyFill="1" applyBorder="1"/>
    <xf numFmtId="4" fontId="21" fillId="4" borderId="19" xfId="0" applyNumberFormat="1" applyFont="1" applyFill="1" applyBorder="1" applyAlignment="1">
      <alignment horizontal="left" vertical="center" wrapText="1"/>
    </xf>
    <xf numFmtId="4" fontId="20" fillId="4" borderId="21" xfId="0" applyNumberFormat="1" applyFont="1" applyFill="1" applyBorder="1" applyAlignment="1">
      <alignment vertical="top"/>
    </xf>
    <xf numFmtId="166" fontId="20" fillId="4" borderId="19" xfId="0" applyNumberFormat="1" applyFont="1" applyFill="1" applyBorder="1"/>
    <xf numFmtId="166" fontId="20" fillId="4" borderId="22" xfId="0" applyNumberFormat="1" applyFont="1" applyFill="1" applyBorder="1"/>
    <xf numFmtId="166" fontId="20" fillId="4" borderId="19" xfId="114" applyNumberFormat="1" applyFont="1" applyFill="1" applyBorder="1"/>
    <xf numFmtId="166" fontId="20" fillId="4" borderId="21" xfId="114" applyNumberFormat="1" applyFont="1" applyFill="1" applyBorder="1"/>
    <xf numFmtId="4" fontId="20" fillId="4" borderId="19" xfId="0" applyNumberFormat="1" applyFont="1" applyFill="1" applyBorder="1"/>
    <xf numFmtId="4" fontId="20" fillId="4" borderId="22" xfId="0" applyNumberFormat="1" applyFont="1" applyFill="1" applyBorder="1"/>
    <xf numFmtId="4" fontId="20" fillId="4" borderId="11" xfId="0" applyNumberFormat="1" applyFont="1" applyFill="1" applyBorder="1"/>
    <xf numFmtId="0" fontId="13" fillId="4" borderId="0" xfId="0" applyFont="1" applyFill="1"/>
    <xf numFmtId="166" fontId="13" fillId="4" borderId="0" xfId="0" applyNumberFormat="1" applyFont="1" applyFill="1"/>
    <xf numFmtId="4" fontId="18" fillId="4" borderId="3" xfId="0" applyNumberFormat="1" applyFont="1" applyFill="1" applyBorder="1" applyAlignment="1">
      <alignment vertical="center" wrapText="1"/>
    </xf>
    <xf numFmtId="4" fontId="14" fillId="4" borderId="23" xfId="0" applyNumberFormat="1" applyFont="1" applyFill="1" applyBorder="1" applyAlignment="1">
      <alignment vertical="center"/>
    </xf>
    <xf numFmtId="164" fontId="18" fillId="4" borderId="3" xfId="118" applyNumberFormat="1" applyFont="1" applyFill="1" applyBorder="1" applyAlignment="1">
      <alignment horizontal="center" vertical="center" wrapText="1"/>
    </xf>
    <xf numFmtId="4" fontId="14" fillId="4" borderId="24" xfId="0" applyNumberFormat="1" applyFont="1" applyFill="1" applyBorder="1"/>
    <xf numFmtId="174" fontId="14" fillId="4" borderId="23" xfId="0" applyNumberFormat="1" applyFont="1" applyFill="1" applyBorder="1"/>
    <xf numFmtId="4" fontId="18" fillId="4" borderId="2" xfId="0" applyNumberFormat="1" applyFont="1" applyFill="1" applyBorder="1" applyAlignment="1">
      <alignment vertical="center" wrapText="1"/>
    </xf>
    <xf numFmtId="4" fontId="18" fillId="4" borderId="2" xfId="0" applyNumberFormat="1" applyFont="1" applyFill="1" applyBorder="1" applyAlignment="1">
      <alignment horizontal="justify" vertical="center" wrapText="1"/>
    </xf>
    <xf numFmtId="4" fontId="14" fillId="4" borderId="14" xfId="0" applyNumberFormat="1" applyFont="1" applyFill="1" applyBorder="1" applyAlignment="1">
      <alignment vertical="center"/>
    </xf>
    <xf numFmtId="164" fontId="18" fillId="4" borderId="2" xfId="118" applyNumberFormat="1" applyFont="1" applyFill="1" applyBorder="1" applyAlignment="1">
      <alignment horizontal="center" vertical="center" wrapText="1"/>
    </xf>
    <xf numFmtId="4" fontId="14" fillId="4" borderId="25" xfId="0" applyNumberFormat="1" applyFont="1" applyFill="1" applyBorder="1"/>
    <xf numFmtId="4" fontId="14" fillId="4" borderId="14" xfId="0" applyNumberFormat="1" applyFont="1" applyFill="1" applyBorder="1"/>
    <xf numFmtId="43" fontId="18" fillId="4" borderId="2" xfId="114" applyFont="1" applyFill="1" applyBorder="1" applyAlignment="1">
      <alignment horizontal="right" vertical="center" wrapText="1"/>
    </xf>
    <xf numFmtId="4" fontId="14" fillId="4" borderId="8" xfId="0" applyNumberFormat="1" applyFont="1" applyFill="1" applyBorder="1"/>
    <xf numFmtId="0" fontId="31" fillId="4" borderId="1" xfId="0" applyFont="1" applyFill="1" applyBorder="1" applyAlignment="1">
      <alignment vertical="center" wrapText="1"/>
    </xf>
    <xf numFmtId="174" fontId="14" fillId="4" borderId="14" xfId="0" applyNumberFormat="1" applyFont="1" applyFill="1" applyBorder="1" applyAlignment="1">
      <alignment vertical="center"/>
    </xf>
    <xf numFmtId="43" fontId="21" fillId="4" borderId="18" xfId="114" applyFont="1" applyFill="1" applyBorder="1"/>
    <xf numFmtId="4" fontId="20" fillId="4" borderId="21" xfId="0" applyNumberFormat="1" applyFont="1" applyFill="1" applyBorder="1"/>
    <xf numFmtId="168" fontId="0" fillId="4" borderId="0" xfId="0" applyNumberFormat="1" applyFill="1"/>
    <xf numFmtId="0" fontId="0" fillId="4" borderId="0" xfId="0" applyFill="1" applyAlignment="1">
      <alignment vertical="top"/>
    </xf>
    <xf numFmtId="0" fontId="0" fillId="4" borderId="0" xfId="0" applyFill="1" applyAlignment="1">
      <alignment vertical="center"/>
    </xf>
    <xf numFmtId="0" fontId="14" fillId="2" borderId="3" xfId="0" applyFont="1" applyFill="1" applyBorder="1" applyAlignment="1">
      <alignment horizontal="justify" vertical="center" wrapText="1"/>
    </xf>
    <xf numFmtId="0" fontId="14" fillId="4" borderId="10" xfId="0" applyNumberFormat="1" applyFont="1" applyFill="1" applyBorder="1" applyAlignment="1">
      <alignment horizontal="left" vertical="center"/>
    </xf>
    <xf numFmtId="0" fontId="14" fillId="4" borderId="10" xfId="0" applyNumberFormat="1" applyFont="1" applyFill="1" applyBorder="1" applyAlignment="1">
      <alignment vertical="center"/>
    </xf>
    <xf numFmtId="0" fontId="14" fillId="4" borderId="25" xfId="0" applyNumberFormat="1" applyFont="1" applyFill="1" applyBorder="1" applyAlignment="1">
      <alignment vertical="center"/>
    </xf>
    <xf numFmtId="4" fontId="14" fillId="4" borderId="10" xfId="0" applyNumberFormat="1" applyFont="1" applyFill="1" applyBorder="1"/>
    <xf numFmtId="4" fontId="20" fillId="4" borderId="1" xfId="0" applyNumberFormat="1" applyFont="1" applyFill="1" applyBorder="1" applyAlignment="1">
      <alignment horizontal="center"/>
    </xf>
    <xf numFmtId="4" fontId="20" fillId="4" borderId="1" xfId="0" applyNumberFormat="1" applyFont="1" applyFill="1" applyBorder="1" applyAlignment="1">
      <alignment horizontal="justify" vertical="center" wrapText="1"/>
    </xf>
    <xf numFmtId="0" fontId="41" fillId="4" borderId="0" xfId="0" applyFont="1" applyFill="1"/>
    <xf numFmtId="4" fontId="20" fillId="4" borderId="1" xfId="0" applyNumberFormat="1" applyFont="1" applyFill="1" applyBorder="1" applyAlignment="1">
      <alignment horizontal="center" vertical="center"/>
    </xf>
    <xf numFmtId="0" fontId="14" fillId="4" borderId="1" xfId="0" applyNumberFormat="1" applyFont="1" applyFill="1" applyBorder="1"/>
    <xf numFmtId="0" fontId="14" fillId="4" borderId="2" xfId="0" applyFont="1" applyFill="1" applyBorder="1" applyAlignment="1">
      <alignment horizontal="center" vertical="center" wrapText="1"/>
    </xf>
    <xf numFmtId="0" fontId="14" fillId="4" borderId="0" xfId="0" applyFont="1" applyFill="1"/>
    <xf numFmtId="9" fontId="14" fillId="4" borderId="0" xfId="112" applyNumberFormat="1" applyFont="1" applyFill="1"/>
    <xf numFmtId="4" fontId="20" fillId="4" borderId="26" xfId="0" applyNumberFormat="1" applyFont="1" applyFill="1" applyBorder="1" applyAlignment="1">
      <alignment horizontal="justify" vertical="center" wrapText="1"/>
    </xf>
    <xf numFmtId="4" fontId="20" fillId="4" borderId="33" xfId="0" applyNumberFormat="1" applyFont="1" applyFill="1" applyBorder="1" applyAlignment="1">
      <alignment horizontal="center" vertical="center"/>
    </xf>
    <xf numFmtId="4" fontId="14" fillId="4" borderId="24" xfId="0" applyNumberFormat="1" applyFont="1" applyFill="1" applyBorder="1" applyAlignment="1">
      <alignment vertical="center"/>
    </xf>
    <xf numFmtId="0" fontId="14" fillId="4" borderId="3" xfId="0" applyFont="1" applyFill="1" applyBorder="1" applyAlignment="1">
      <alignment horizontal="justify" vertical="center" wrapText="1"/>
    </xf>
    <xf numFmtId="0" fontId="50" fillId="4" borderId="0" xfId="0" applyFont="1" applyFill="1"/>
    <xf numFmtId="4" fontId="20" fillId="4" borderId="10" xfId="0" applyNumberFormat="1" applyFont="1" applyFill="1" applyBorder="1" applyAlignment="1">
      <alignment vertical="center"/>
    </xf>
    <xf numFmtId="0" fontId="20" fillId="4" borderId="1" xfId="0" applyFont="1" applyFill="1" applyBorder="1" applyAlignment="1">
      <alignment horizontal="justify" vertical="center" wrapText="1"/>
    </xf>
    <xf numFmtId="4" fontId="18" fillId="4" borderId="1" xfId="0" applyNumberFormat="1" applyFont="1" applyFill="1" applyBorder="1" applyAlignment="1">
      <alignment horizontal="center" wrapText="1"/>
    </xf>
    <xf numFmtId="4" fontId="14" fillId="4" borderId="13" xfId="0" applyNumberFormat="1" applyFont="1" applyFill="1" applyBorder="1"/>
    <xf numFmtId="4" fontId="14" fillId="4" borderId="4" xfId="0" applyNumberFormat="1" applyFont="1" applyFill="1" applyBorder="1"/>
    <xf numFmtId="4" fontId="11" fillId="4" borderId="4" xfId="0" applyNumberFormat="1" applyFont="1" applyFill="1" applyBorder="1" applyAlignment="1">
      <alignment vertical="center" wrapText="1"/>
    </xf>
    <xf numFmtId="4" fontId="14" fillId="4" borderId="5" xfId="0" applyNumberFormat="1" applyFont="1" applyFill="1" applyBorder="1" applyAlignment="1">
      <alignment vertical="center"/>
    </xf>
    <xf numFmtId="0" fontId="40" fillId="4" borderId="1" xfId="0" applyFont="1" applyFill="1" applyBorder="1" applyAlignment="1">
      <alignment horizontal="justify" vertical="center" wrapText="1"/>
    </xf>
    <xf numFmtId="4" fontId="20" fillId="4" borderId="33" xfId="0" applyNumberFormat="1" applyFont="1" applyFill="1" applyBorder="1" applyAlignment="1">
      <alignment horizontal="center"/>
    </xf>
    <xf numFmtId="4" fontId="20" fillId="4" borderId="42" xfId="0" applyNumberFormat="1" applyFont="1" applyFill="1" applyBorder="1" applyAlignment="1">
      <alignment horizontal="center"/>
    </xf>
    <xf numFmtId="4" fontId="20" fillId="4" borderId="26" xfId="0" applyNumberFormat="1" applyFont="1" applyFill="1" applyBorder="1" applyAlignment="1">
      <alignment horizontal="center"/>
    </xf>
    <xf numFmtId="4" fontId="20" fillId="4" borderId="36" xfId="0" applyNumberFormat="1" applyFont="1" applyFill="1" applyBorder="1" applyAlignment="1">
      <alignment horizontal="center"/>
    </xf>
    <xf numFmtId="166" fontId="14" fillId="4" borderId="3" xfId="0" applyNumberFormat="1" applyFont="1" applyFill="1" applyBorder="1"/>
    <xf numFmtId="166" fontId="14" fillId="4" borderId="16" xfId="0" applyNumberFormat="1" applyFont="1" applyFill="1" applyBorder="1"/>
    <xf numFmtId="166" fontId="18" fillId="4" borderId="23" xfId="118" applyNumberFormat="1" applyFont="1" applyFill="1" applyBorder="1" applyAlignment="1">
      <alignment horizontal="center" vertical="center" wrapText="1"/>
    </xf>
    <xf numFmtId="166" fontId="14" fillId="4" borderId="24" xfId="0" applyNumberFormat="1" applyFont="1" applyFill="1" applyBorder="1"/>
    <xf numFmtId="164" fontId="18" fillId="4" borderId="23" xfId="118" applyNumberFormat="1" applyFont="1" applyFill="1" applyBorder="1" applyAlignment="1">
      <alignment horizontal="center" vertical="center" wrapText="1"/>
    </xf>
    <xf numFmtId="43" fontId="18" fillId="4" borderId="3" xfId="118" applyNumberFormat="1" applyFont="1" applyFill="1" applyBorder="1" applyAlignment="1">
      <alignment horizontal="center" vertical="center" wrapText="1"/>
    </xf>
    <xf numFmtId="0" fontId="0" fillId="4" borderId="0" xfId="0" applyFont="1" applyFill="1"/>
    <xf numFmtId="166" fontId="14" fillId="4" borderId="37" xfId="0" applyNumberFormat="1" applyFont="1" applyFill="1" applyBorder="1" applyAlignment="1">
      <alignment vertical="center"/>
    </xf>
    <xf numFmtId="166" fontId="18" fillId="4" borderId="1" xfId="118" applyNumberFormat="1" applyFont="1" applyFill="1" applyBorder="1" applyAlignment="1">
      <alignment horizontal="center" vertical="center" wrapText="1"/>
    </xf>
    <xf numFmtId="166" fontId="14" fillId="4" borderId="1" xfId="0" applyNumberFormat="1" applyFont="1" applyFill="1" applyBorder="1"/>
    <xf numFmtId="166" fontId="14" fillId="4" borderId="13" xfId="0" applyNumberFormat="1" applyFont="1" applyFill="1" applyBorder="1"/>
    <xf numFmtId="166" fontId="14" fillId="4" borderId="10" xfId="0" applyNumberFormat="1" applyFont="1" applyFill="1" applyBorder="1"/>
    <xf numFmtId="166" fontId="14" fillId="4" borderId="37" xfId="0" applyNumberFormat="1" applyFont="1" applyFill="1" applyBorder="1"/>
    <xf numFmtId="171" fontId="37" fillId="4" borderId="0" xfId="0" applyNumberFormat="1" applyFont="1" applyFill="1"/>
    <xf numFmtId="171" fontId="0" fillId="4" borderId="0" xfId="0" applyNumberFormat="1" applyFill="1"/>
    <xf numFmtId="164" fontId="18" fillId="4" borderId="1" xfId="118" applyNumberFormat="1" applyFont="1" applyFill="1" applyBorder="1" applyAlignment="1">
      <alignment horizontal="center" vertical="center" wrapText="1"/>
    </xf>
    <xf numFmtId="43" fontId="18" fillId="4" borderId="1" xfId="118" applyNumberFormat="1" applyFont="1" applyFill="1" applyBorder="1" applyAlignment="1">
      <alignment horizontal="center" vertical="center" wrapText="1"/>
    </xf>
    <xf numFmtId="164" fontId="21" fillId="4" borderId="18" xfId="0" applyNumberFormat="1" applyFont="1" applyFill="1" applyBorder="1"/>
    <xf numFmtId="4" fontId="33" fillId="4" borderId="33" xfId="0" applyNumberFormat="1" applyFont="1" applyFill="1" applyBorder="1" applyAlignment="1">
      <alignment horizontal="center" wrapText="1"/>
    </xf>
    <xf numFmtId="4" fontId="14" fillId="4" borderId="4" xfId="0" applyNumberFormat="1" applyFont="1" applyFill="1" applyBorder="1" applyAlignment="1">
      <alignment horizontal="justify" vertical="center" wrapText="1"/>
    </xf>
    <xf numFmtId="0" fontId="14" fillId="4" borderId="10" xfId="0" applyFont="1" applyFill="1" applyBorder="1" applyAlignment="1">
      <alignment horizontal="justify" vertical="center" wrapText="1"/>
    </xf>
    <xf numFmtId="0" fontId="18" fillId="0" borderId="1" xfId="0" applyFont="1" applyFill="1" applyBorder="1" applyAlignment="1">
      <alignment horizontal="justify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43" fontId="18" fillId="0" borderId="1" xfId="114" applyFont="1" applyFill="1" applyBorder="1" applyAlignment="1">
      <alignment vertical="center" wrapText="1"/>
    </xf>
    <xf numFmtId="43" fontId="18" fillId="0" borderId="3" xfId="114" applyFont="1" applyFill="1" applyBorder="1" applyAlignment="1">
      <alignment horizontal="center" vertical="center"/>
    </xf>
    <xf numFmtId="170" fontId="18" fillId="0" borderId="10" xfId="114" applyNumberFormat="1" applyFont="1" applyFill="1" applyBorder="1" applyAlignment="1">
      <alignment vertical="center" wrapText="1"/>
    </xf>
    <xf numFmtId="0" fontId="52" fillId="0" borderId="1" xfId="0" applyFont="1" applyFill="1" applyBorder="1" applyAlignment="1">
      <alignment horizontal="center" vertical="center" wrapText="1"/>
    </xf>
    <xf numFmtId="43" fontId="29" fillId="0" borderId="1" xfId="114" applyFont="1" applyFill="1" applyBorder="1" applyAlignment="1">
      <alignment vertical="center"/>
    </xf>
    <xf numFmtId="43" fontId="29" fillId="0" borderId="3" xfId="114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right"/>
    </xf>
    <xf numFmtId="43" fontId="18" fillId="0" borderId="1" xfId="114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171" fontId="18" fillId="0" borderId="1" xfId="112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top" wrapText="1"/>
    </xf>
  </cellXfs>
  <cellStyles count="234">
    <cellStyle name="Excel Built-in Normal" xfId="1"/>
    <cellStyle name="Excel Built-in Normal 1" xfId="2"/>
    <cellStyle name="Обычный" xfId="0" builtinId="0"/>
    <cellStyle name="Обычный 2" xfId="3"/>
    <cellStyle name="Обычный 2 2" xfId="4"/>
    <cellStyle name="Обычный 2 2 2" xfId="5"/>
    <cellStyle name="Обычный 2 2 2 2" xfId="6"/>
    <cellStyle name="Обычный 2 2 2 2 2" xfId="7"/>
    <cellStyle name="Обычный 2 2 2 2 2 2" xfId="193"/>
    <cellStyle name="Обычный 2 2 2 2 3" xfId="149"/>
    <cellStyle name="Обычный 2 2 2 3" xfId="8"/>
    <cellStyle name="Обычный 2 2 2 3 2" xfId="192"/>
    <cellStyle name="Обычный 2 2 2 4" xfId="148"/>
    <cellStyle name="Обычный 2 2 2_Отчет за 2015 год" xfId="9"/>
    <cellStyle name="Обычный 2 2 3" xfId="10"/>
    <cellStyle name="Обычный 2 2 3 2" xfId="11"/>
    <cellStyle name="Обычный 2 2 3 2 2" xfId="194"/>
    <cellStyle name="Обычный 2 2 3 3" xfId="150"/>
    <cellStyle name="Обычный 2 2 4" xfId="12"/>
    <cellStyle name="Обычный 2 2 4 2" xfId="191"/>
    <cellStyle name="Обычный 2 2 5" xfId="147"/>
    <cellStyle name="Обычный 2 2_Отчет за 2015 год" xfId="13"/>
    <cellStyle name="Обычный 2 3" xfId="14"/>
    <cellStyle name="Обычный 2 3 2" xfId="15"/>
    <cellStyle name="Обычный 2 3 2 2" xfId="16"/>
    <cellStyle name="Обычный 2 3 2 2 2" xfId="17"/>
    <cellStyle name="Обычный 2 3 2 2 2 2" xfId="197"/>
    <cellStyle name="Обычный 2 3 2 2 3" xfId="153"/>
    <cellStyle name="Обычный 2 3 2 3" xfId="18"/>
    <cellStyle name="Обычный 2 3 2 3 2" xfId="196"/>
    <cellStyle name="Обычный 2 3 2 4" xfId="152"/>
    <cellStyle name="Обычный 2 3 2_Отчет за 2015 год" xfId="19"/>
    <cellStyle name="Обычный 2 3 3" xfId="20"/>
    <cellStyle name="Обычный 2 3 3 2" xfId="21"/>
    <cellStyle name="Обычный 2 3 3 2 2" xfId="198"/>
    <cellStyle name="Обычный 2 3 3 3" xfId="154"/>
    <cellStyle name="Обычный 2 3 4" xfId="22"/>
    <cellStyle name="Обычный 2 3 4 2" xfId="195"/>
    <cellStyle name="Обычный 2 3 5" xfId="151"/>
    <cellStyle name="Обычный 2 3_Отчет за 2015 год" xfId="23"/>
    <cellStyle name="Обычный 2 4" xfId="24"/>
    <cellStyle name="Обычный 2 4 2" xfId="25"/>
    <cellStyle name="Обычный 2 4 2 2" xfId="26"/>
    <cellStyle name="Обычный 2 4 2 2 2" xfId="200"/>
    <cellStyle name="Обычный 2 4 2 3" xfId="156"/>
    <cellStyle name="Обычный 2 4 3" xfId="27"/>
    <cellStyle name="Обычный 2 4 3 2" xfId="199"/>
    <cellStyle name="Обычный 2 4 4" xfId="155"/>
    <cellStyle name="Обычный 2 4_Отчет за 2015 год" xfId="28"/>
    <cellStyle name="Обычный 2 5" xfId="29"/>
    <cellStyle name="Обычный 2 5 2" xfId="30"/>
    <cellStyle name="Обычный 2 5 2 2" xfId="31"/>
    <cellStyle name="Обычный 2 5 2 2 2" xfId="202"/>
    <cellStyle name="Обычный 2 5 2 3" xfId="158"/>
    <cellStyle name="Обычный 2 5 3" xfId="32"/>
    <cellStyle name="Обычный 2 5 3 2" xfId="201"/>
    <cellStyle name="Обычный 2 5 4" xfId="157"/>
    <cellStyle name="Обычный 2 5_Отчет за 2015 год" xfId="33"/>
    <cellStyle name="Обычный 2 6" xfId="34"/>
    <cellStyle name="Обычный 2 6 2" xfId="35"/>
    <cellStyle name="Обычный 2 6 2 2" xfId="203"/>
    <cellStyle name="Обычный 2 6 3" xfId="159"/>
    <cellStyle name="Обычный 2 7" xfId="36"/>
    <cellStyle name="Обычный 2 7 2" xfId="37"/>
    <cellStyle name="Обычный 2 7 2 2" xfId="204"/>
    <cellStyle name="Обычный 2 7 3" xfId="160"/>
    <cellStyle name="Обычный 2 8" xfId="38"/>
    <cellStyle name="Обычный 2 8 2" xfId="190"/>
    <cellStyle name="Обычный 2 9" xfId="146"/>
    <cellStyle name="Обычный 2_Отчет за 2015 год" xfId="39"/>
    <cellStyle name="Обычный 3" xfId="40"/>
    <cellStyle name="Обычный 3 2" xfId="41"/>
    <cellStyle name="Обычный 3 2 2" xfId="42"/>
    <cellStyle name="Обычный 3 2 2 2" xfId="43"/>
    <cellStyle name="Обычный 3 2 2 2 2" xfId="44"/>
    <cellStyle name="Обычный 3 2 2 2 2 2" xfId="208"/>
    <cellStyle name="Обычный 3 2 2 2 3" xfId="164"/>
    <cellStyle name="Обычный 3 2 2 3" xfId="45"/>
    <cellStyle name="Обычный 3 2 2 3 2" xfId="207"/>
    <cellStyle name="Обычный 3 2 2 4" xfId="163"/>
    <cellStyle name="Обычный 3 2 2_Отчет за 2015 год" xfId="46"/>
    <cellStyle name="Обычный 3 2 3" xfId="47"/>
    <cellStyle name="Обычный 3 2 3 2" xfId="48"/>
    <cellStyle name="Обычный 3 2 3 2 2" xfId="209"/>
    <cellStyle name="Обычный 3 2 3 3" xfId="165"/>
    <cellStyle name="Обычный 3 2 4" xfId="49"/>
    <cellStyle name="Обычный 3 2 4 2" xfId="206"/>
    <cellStyle name="Обычный 3 2 5" xfId="162"/>
    <cellStyle name="Обычный 3 2_Отчет за 2015 год" xfId="50"/>
    <cellStyle name="Обычный 3 3" xfId="51"/>
    <cellStyle name="Обычный 3 3 2" xfId="52"/>
    <cellStyle name="Обычный 3 3 2 2" xfId="53"/>
    <cellStyle name="Обычный 3 3 2 2 2" xfId="54"/>
    <cellStyle name="Обычный 3 3 2 2 2 2" xfId="212"/>
    <cellStyle name="Обычный 3 3 2 2 3" xfId="168"/>
    <cellStyle name="Обычный 3 3 2 3" xfId="55"/>
    <cellStyle name="Обычный 3 3 2 3 2" xfId="211"/>
    <cellStyle name="Обычный 3 3 2 4" xfId="167"/>
    <cellStyle name="Обычный 3 3 2_Отчет за 2015 год" xfId="56"/>
    <cellStyle name="Обычный 3 3 3" xfId="57"/>
    <cellStyle name="Обычный 3 3 3 2" xfId="58"/>
    <cellStyle name="Обычный 3 3 3 2 2" xfId="213"/>
    <cellStyle name="Обычный 3 3 3 3" xfId="169"/>
    <cellStyle name="Обычный 3 3 4" xfId="59"/>
    <cellStyle name="Обычный 3 3 4 2" xfId="210"/>
    <cellStyle name="Обычный 3 3 5" xfId="166"/>
    <cellStyle name="Обычный 3 3_Отчет за 2015 год" xfId="60"/>
    <cellStyle name="Обычный 3 4" xfId="61"/>
    <cellStyle name="Обычный 3 4 2" xfId="62"/>
    <cellStyle name="Обычный 3 4 2 2" xfId="63"/>
    <cellStyle name="Обычный 3 4 2 2 2" xfId="215"/>
    <cellStyle name="Обычный 3 4 2 3" xfId="171"/>
    <cellStyle name="Обычный 3 4 3" xfId="64"/>
    <cellStyle name="Обычный 3 4 3 2" xfId="214"/>
    <cellStyle name="Обычный 3 4 4" xfId="170"/>
    <cellStyle name="Обычный 3 4_Отчет за 2015 год" xfId="65"/>
    <cellStyle name="Обычный 3 5" xfId="66"/>
    <cellStyle name="Обычный 3 5 2" xfId="67"/>
    <cellStyle name="Обычный 3 5 2 2" xfId="216"/>
    <cellStyle name="Обычный 3 5 3" xfId="172"/>
    <cellStyle name="Обычный 3 6" xfId="68"/>
    <cellStyle name="Обычный 3 6 2" xfId="69"/>
    <cellStyle name="Обычный 3 6 2 2" xfId="217"/>
    <cellStyle name="Обычный 3 6 3" xfId="173"/>
    <cellStyle name="Обычный 3 7" xfId="70"/>
    <cellStyle name="Обычный 3 7 2" xfId="205"/>
    <cellStyle name="Обычный 3 8" xfId="161"/>
    <cellStyle name="Обычный 3_Отчет за 2015 год" xfId="71"/>
    <cellStyle name="Обычный 4" xfId="72"/>
    <cellStyle name="Обычный 4 2" xfId="73"/>
    <cellStyle name="Обычный 4 2 2" xfId="74"/>
    <cellStyle name="Обычный 4 2 2 2" xfId="75"/>
    <cellStyle name="Обычный 4 2 2 2 2" xfId="76"/>
    <cellStyle name="Обычный 4 2 2 2 2 2" xfId="221"/>
    <cellStyle name="Обычный 4 2 2 2 3" xfId="177"/>
    <cellStyle name="Обычный 4 2 2 3" xfId="77"/>
    <cellStyle name="Обычный 4 2 2 3 2" xfId="220"/>
    <cellStyle name="Обычный 4 2 2 4" xfId="176"/>
    <cellStyle name="Обычный 4 2 2_Отчет за 2015 год" xfId="78"/>
    <cellStyle name="Обычный 4 2 3" xfId="79"/>
    <cellStyle name="Обычный 4 2 3 2" xfId="80"/>
    <cellStyle name="Обычный 4 2 3 2 2" xfId="222"/>
    <cellStyle name="Обычный 4 2 3 3" xfId="178"/>
    <cellStyle name="Обычный 4 2 4" xfId="81"/>
    <cellStyle name="Обычный 4 2 4 2" xfId="219"/>
    <cellStyle name="Обычный 4 2 5" xfId="175"/>
    <cellStyle name="Обычный 4 2_Отчет за 2015 год" xfId="82"/>
    <cellStyle name="Обычный 4 3" xfId="83"/>
    <cellStyle name="Обычный 4 3 2" xfId="84"/>
    <cellStyle name="Обычный 4 3 2 2" xfId="85"/>
    <cellStyle name="Обычный 4 3 2 2 2" xfId="86"/>
    <cellStyle name="Обычный 4 3 2 2 2 2" xfId="225"/>
    <cellStyle name="Обычный 4 3 2 2 3" xfId="181"/>
    <cellStyle name="Обычный 4 3 2 3" xfId="87"/>
    <cellStyle name="Обычный 4 3 2 3 2" xfId="224"/>
    <cellStyle name="Обычный 4 3 2 4" xfId="180"/>
    <cellStyle name="Обычный 4 3 2_Отчет за 2015 год" xfId="88"/>
    <cellStyle name="Обычный 4 3 3" xfId="89"/>
    <cellStyle name="Обычный 4 3 3 2" xfId="90"/>
    <cellStyle name="Обычный 4 3 3 2 2" xfId="226"/>
    <cellStyle name="Обычный 4 3 3 3" xfId="182"/>
    <cellStyle name="Обычный 4 3 4" xfId="91"/>
    <cellStyle name="Обычный 4 3 4 2" xfId="223"/>
    <cellStyle name="Обычный 4 3 5" xfId="179"/>
    <cellStyle name="Обычный 4 3_Отчет за 2015 год" xfId="92"/>
    <cellStyle name="Обычный 4 4" xfId="93"/>
    <cellStyle name="Обычный 4 4 2" xfId="94"/>
    <cellStyle name="Обычный 4 4 2 2" xfId="95"/>
    <cellStyle name="Обычный 4 4 2 2 2" xfId="228"/>
    <cellStyle name="Обычный 4 4 2 3" xfId="184"/>
    <cellStyle name="Обычный 4 4 3" xfId="96"/>
    <cellStyle name="Обычный 4 4 3 2" xfId="227"/>
    <cellStyle name="Обычный 4 4 4" xfId="183"/>
    <cellStyle name="Обычный 4 4_Отчет за 2015 год" xfId="97"/>
    <cellStyle name="Обычный 4 5" xfId="98"/>
    <cellStyle name="Обычный 4 5 2" xfId="99"/>
    <cellStyle name="Обычный 4 5 2 2" xfId="229"/>
    <cellStyle name="Обычный 4 5 3" xfId="185"/>
    <cellStyle name="Обычный 4 6" xfId="100"/>
    <cellStyle name="Обычный 4 6 2" xfId="101"/>
    <cellStyle name="Обычный 4 6 2 2" xfId="230"/>
    <cellStyle name="Обычный 4 6 3" xfId="186"/>
    <cellStyle name="Обычный 4 7" xfId="102"/>
    <cellStyle name="Обычный 4 7 2" xfId="218"/>
    <cellStyle name="Обычный 4 8" xfId="174"/>
    <cellStyle name="Обычный 4_Отчет за 2015 год" xfId="103"/>
    <cellStyle name="Обычный 5" xfId="104"/>
    <cellStyle name="Обычный 6" xfId="105"/>
    <cellStyle name="Обычный 6 2" xfId="106"/>
    <cellStyle name="Обычный 6 2 2" xfId="107"/>
    <cellStyle name="Обычный 6 2 2 2" xfId="232"/>
    <cellStyle name="Обычный 6 2 3" xfId="188"/>
    <cellStyle name="Обычный 6 3" xfId="108"/>
    <cellStyle name="Обычный 6 3 2" xfId="231"/>
    <cellStyle name="Обычный 6 4" xfId="187"/>
    <cellStyle name="Обычный 6_Отчет за 2015 год" xfId="109"/>
    <cellStyle name="Обычный 7" xfId="110"/>
    <cellStyle name="Обычный 7 2" xfId="111"/>
    <cellStyle name="Обычный 7 2 2" xfId="233"/>
    <cellStyle name="Обычный 7 3" xfId="189"/>
    <cellStyle name="Процентный" xfId="112" builtinId="5"/>
    <cellStyle name="Процентный 2" xfId="113"/>
    <cellStyle name="Финансовый" xfId="114" builtinId="3"/>
    <cellStyle name="Финансовый 2" xfId="115"/>
    <cellStyle name="Финансовый 2 2" xfId="116"/>
    <cellStyle name="Финансовый 2 2 2" xfId="117"/>
    <cellStyle name="Финансовый 2 2 2 2" xfId="118"/>
    <cellStyle name="Финансовый 2 2 3" xfId="119"/>
    <cellStyle name="Финансовый 2 3" xfId="120"/>
    <cellStyle name="Финансовый 2 3 2" xfId="121"/>
    <cellStyle name="Финансовый 2 3 2 2" xfId="122"/>
    <cellStyle name="Финансовый 2 3 3" xfId="123"/>
    <cellStyle name="Финансовый 2 4" xfId="124"/>
    <cellStyle name="Финансовый 2 4 2" xfId="125"/>
    <cellStyle name="Финансовый 2 5" xfId="126"/>
    <cellStyle name="Финансовый 2 5 2" xfId="127"/>
    <cellStyle name="Финансовый 2 6" xfId="128"/>
    <cellStyle name="Финансовый 3" xfId="129"/>
    <cellStyle name="Финансовый 3 2" xfId="130"/>
    <cellStyle name="Финансовый 3 2 2" xfId="131"/>
    <cellStyle name="Финансовый 3 2 2 2" xfId="132"/>
    <cellStyle name="Финансовый 3 2 3" xfId="133"/>
    <cellStyle name="Финансовый 3 3" xfId="134"/>
    <cellStyle name="Финансовый 3 3 2" xfId="135"/>
    <cellStyle name="Финансовый 3 3 2 2" xfId="136"/>
    <cellStyle name="Финансовый 3 3 3" xfId="137"/>
    <cellStyle name="Финансовый 3 4" xfId="138"/>
    <cellStyle name="Финансовый 3 4 2" xfId="139"/>
    <cellStyle name="Финансовый 3 5" xfId="140"/>
    <cellStyle name="Финансовый 3 5 2" xfId="141"/>
    <cellStyle name="Финансовый 3 6" xfId="142"/>
    <cellStyle name="Финансовый 4" xfId="143"/>
    <cellStyle name="Финансовый 4 2" xfId="144"/>
    <cellStyle name="Финансовый 5" xfId="14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8"/>
  <sheetViews>
    <sheetView tabSelected="1" view="pageBreakPreview" zoomScale="65" zoomScaleNormal="90" zoomScaleSheetLayoutView="65" workbookViewId="0">
      <pane ySplit="8" topLeftCell="A9" activePane="bottomLeft" state="frozen"/>
      <selection pane="bottomLeft" activeCell="A3" sqref="A3:P3"/>
    </sheetView>
  </sheetViews>
  <sheetFormatPr defaultRowHeight="15" x14ac:dyDescent="0.25"/>
  <cols>
    <col min="1" max="1" width="6.42578125" style="868" customWidth="1"/>
    <col min="2" max="2" width="34.5703125" style="868" customWidth="1"/>
    <col min="3" max="3" width="19.5703125" style="910" customWidth="1"/>
    <col min="4" max="4" width="17" style="911" customWidth="1"/>
    <col min="5" max="5" width="18.42578125" style="871" customWidth="1"/>
    <col min="6" max="6" width="5.5703125" style="868" customWidth="1"/>
    <col min="7" max="7" width="5.85546875" style="868" customWidth="1"/>
    <col min="8" max="8" width="18.28515625" style="911" customWidth="1"/>
    <col min="9" max="9" width="18" style="871" customWidth="1"/>
    <col min="10" max="10" width="4.85546875" style="868" customWidth="1"/>
    <col min="11" max="11" width="5" style="868" customWidth="1"/>
    <col min="12" max="12" width="18.5703125" style="868" customWidth="1"/>
    <col min="13" max="13" width="18.85546875" style="868" customWidth="1"/>
    <col min="14" max="14" width="4.7109375" style="868" customWidth="1"/>
    <col min="15" max="15" width="6.28515625" style="868" customWidth="1"/>
    <col min="16" max="16" width="14.28515625" style="868" customWidth="1"/>
    <col min="17" max="19" width="10.85546875" style="956" customWidth="1"/>
    <col min="20" max="20" width="23" style="868" customWidth="1"/>
    <col min="21" max="21" width="14.28515625" style="868" bestFit="1" customWidth="1"/>
    <col min="22" max="22" width="11.5703125" style="868" bestFit="1" customWidth="1"/>
    <col min="23" max="23" width="10.42578125" style="868" bestFit="1" customWidth="1"/>
    <col min="24" max="24" width="11.5703125" style="868" bestFit="1" customWidth="1"/>
    <col min="25" max="16384" width="9.140625" style="868"/>
  </cols>
  <sheetData>
    <row r="1" spans="1:19" x14ac:dyDescent="0.25">
      <c r="M1" s="729" t="s">
        <v>309</v>
      </c>
    </row>
    <row r="2" spans="1:19" ht="18.75" x14ac:dyDescent="0.3">
      <c r="A2" s="743" t="s">
        <v>524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</row>
    <row r="3" spans="1:19" ht="18.75" x14ac:dyDescent="0.3">
      <c r="A3" s="743" t="s">
        <v>308</v>
      </c>
      <c r="B3" s="743"/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743"/>
      <c r="P3" s="743"/>
    </row>
    <row r="4" spans="1:19" ht="18.75" x14ac:dyDescent="0.3">
      <c r="A4" s="744"/>
      <c r="B4" s="744"/>
      <c r="C4" s="737"/>
      <c r="D4" s="698"/>
      <c r="E4" s="741"/>
      <c r="F4" s="744"/>
      <c r="G4" s="744"/>
      <c r="H4" s="698"/>
      <c r="I4" s="741"/>
      <c r="J4" s="744"/>
      <c r="K4" s="744"/>
      <c r="L4" s="744"/>
      <c r="M4" s="744"/>
      <c r="N4" s="744"/>
      <c r="O4" s="710"/>
      <c r="P4" s="710"/>
    </row>
    <row r="5" spans="1:19" s="923" customFormat="1" ht="42" customHeight="1" x14ac:dyDescent="0.2">
      <c r="A5" s="718" t="s">
        <v>87</v>
      </c>
      <c r="B5" s="718" t="s">
        <v>88</v>
      </c>
      <c r="C5" s="718" t="s">
        <v>89</v>
      </c>
      <c r="D5" s="717" t="s">
        <v>302</v>
      </c>
      <c r="E5" s="736"/>
      <c r="F5" s="736"/>
      <c r="G5" s="728"/>
      <c r="H5" s="717" t="s">
        <v>303</v>
      </c>
      <c r="I5" s="736"/>
      <c r="J5" s="736"/>
      <c r="K5" s="728"/>
      <c r="L5" s="717" t="s">
        <v>90</v>
      </c>
      <c r="M5" s="736"/>
      <c r="N5" s="736"/>
      <c r="O5" s="728"/>
      <c r="P5" s="718" t="s">
        <v>91</v>
      </c>
      <c r="Q5" s="725"/>
      <c r="R5" s="725"/>
      <c r="S5" s="725"/>
    </row>
    <row r="6" spans="1:19" s="923" customFormat="1" ht="42" customHeight="1" x14ac:dyDescent="0.2">
      <c r="A6" s="740"/>
      <c r="B6" s="740"/>
      <c r="C6" s="740"/>
      <c r="D6" s="922" t="s">
        <v>92</v>
      </c>
      <c r="E6" s="727" t="s">
        <v>93</v>
      </c>
      <c r="F6" s="922" t="s">
        <v>94</v>
      </c>
      <c r="G6" s="922" t="s">
        <v>95</v>
      </c>
      <c r="H6" s="922" t="s">
        <v>92</v>
      </c>
      <c r="I6" s="727" t="s">
        <v>93</v>
      </c>
      <c r="J6" s="922" t="s">
        <v>94</v>
      </c>
      <c r="K6" s="922" t="s">
        <v>95</v>
      </c>
      <c r="L6" s="922" t="s">
        <v>92</v>
      </c>
      <c r="M6" s="922" t="s">
        <v>93</v>
      </c>
      <c r="N6" s="922" t="s">
        <v>94</v>
      </c>
      <c r="O6" s="922" t="s">
        <v>95</v>
      </c>
      <c r="P6" s="740"/>
      <c r="Q6" s="725"/>
      <c r="R6" s="725"/>
      <c r="S6" s="725"/>
    </row>
    <row r="7" spans="1:19" s="923" customFormat="1" ht="14.25" customHeight="1" thickBot="1" x14ac:dyDescent="0.25">
      <c r="A7" s="922">
        <v>1</v>
      </c>
      <c r="B7" s="922">
        <v>2</v>
      </c>
      <c r="C7" s="978">
        <v>3</v>
      </c>
      <c r="D7" s="922">
        <v>4</v>
      </c>
      <c r="E7" s="727">
        <v>5</v>
      </c>
      <c r="F7" s="922">
        <v>6</v>
      </c>
      <c r="G7" s="922">
        <v>7</v>
      </c>
      <c r="H7" s="922">
        <v>4</v>
      </c>
      <c r="I7" s="727">
        <v>5</v>
      </c>
      <c r="J7" s="922">
        <v>10</v>
      </c>
      <c r="K7" s="922">
        <v>11</v>
      </c>
      <c r="L7" s="922">
        <v>12</v>
      </c>
      <c r="M7" s="922">
        <v>13</v>
      </c>
      <c r="N7" s="922">
        <v>14</v>
      </c>
      <c r="O7" s="922">
        <v>15</v>
      </c>
      <c r="P7" s="922">
        <v>16</v>
      </c>
      <c r="Q7" s="725"/>
      <c r="R7" s="725"/>
      <c r="S7" s="725"/>
    </row>
    <row r="8" spans="1:19" ht="19.5" customHeight="1" thickBot="1" x14ac:dyDescent="0.3">
      <c r="A8" s="707" t="s">
        <v>96</v>
      </c>
      <c r="B8" s="752"/>
      <c r="C8" s="752"/>
      <c r="D8" s="752"/>
      <c r="E8" s="752"/>
      <c r="F8" s="752"/>
      <c r="G8" s="752"/>
      <c r="H8" s="752"/>
      <c r="I8" s="752"/>
      <c r="J8" s="752"/>
      <c r="K8" s="752"/>
      <c r="L8" s="752"/>
      <c r="M8" s="752"/>
      <c r="N8" s="752"/>
      <c r="O8" s="752"/>
      <c r="P8" s="714"/>
    </row>
    <row r="9" spans="1:19" ht="105" customHeight="1" x14ac:dyDescent="0.25">
      <c r="A9" s="339" t="s">
        <v>315</v>
      </c>
      <c r="B9" s="340" t="s">
        <v>314</v>
      </c>
      <c r="C9" s="696" t="s">
        <v>525</v>
      </c>
      <c r="D9" s="342">
        <f>D10+D11+D12+D13+D14+D15+D16+D17+D18+D19+D20+D21+D22+D23+D24+D25+D26+D27+D28+D29+D30+D31+D32+D33+D34+D35+D36+D37+D38+D39+D40+D41+D42+D43+D44+D45+D46+D47+D48+D49+D50+D51+D52+D53+D54</f>
        <v>1167063</v>
      </c>
      <c r="E9" s="342">
        <f>SUM(E10:E56)</f>
        <v>3701420.9</v>
      </c>
      <c r="F9" s="339"/>
      <c r="G9" s="341"/>
      <c r="H9" s="342">
        <f>H10+H11+H12+H13+H14+H15+H16+H17+H18+H19+H20+H21+H22+H23+H24+H25+H26+H27+H28+H29+H30+H31+H32+H33+H34+H35+H36+H37+H38+H39+H40+H41+H42+H43+H44+H45+H46+H47+H48+H49+H50+H51+H52+H53+H54</f>
        <v>1167063</v>
      </c>
      <c r="I9" s="342">
        <f>SUM(I10:I56)</f>
        <v>3669366.6</v>
      </c>
      <c r="J9" s="339"/>
      <c r="K9" s="341"/>
      <c r="L9" s="342">
        <f>L10+L11+L12+L13+L14+L15+L16+L17+L18+L19+L20+L21+L22+L23+L24+L25+L26+L27+L28+L29+L30+L31+L32+L33+L34+L35+L36+L37+L38+L39+L40+L41+L42+L43+L44+L45+L46+L47+L48+L49+L50+L51+L52+L53+L54</f>
        <v>732665.78882000002</v>
      </c>
      <c r="M9" s="342">
        <f>M10+M11+M12+M13+M14+M15+M16+M17+M18+M19+M20+M21+M22+M23+M24+M25+M26+M27+M28+M29+M30+M31+M32+M33+M34+M35+M36+M37+M38+M39+M40+M41+M42+M43+M44+M45+M46+M47+M48+M49+M50+M51+M52+M53+M54+M55+M56</f>
        <v>3588739.7649999983</v>
      </c>
      <c r="N9" s="339"/>
      <c r="O9" s="341"/>
      <c r="P9" s="342"/>
      <c r="Q9" s="956">
        <f>(L9+M9)/(D9+E9)</f>
        <v>0.88762860113802533</v>
      </c>
    </row>
    <row r="10" spans="1:19" s="358" customFormat="1" ht="38.25" customHeight="1" x14ac:dyDescent="0.2">
      <c r="A10" s="344" t="s">
        <v>119</v>
      </c>
      <c r="B10" s="345" t="s">
        <v>127</v>
      </c>
      <c r="C10" s="750" t="s">
        <v>61</v>
      </c>
      <c r="D10" s="347"/>
      <c r="E10" s="348">
        <v>305269.8</v>
      </c>
      <c r="F10" s="349"/>
      <c r="G10" s="350"/>
      <c r="H10" s="347"/>
      <c r="I10" s="348">
        <v>305269.8</v>
      </c>
      <c r="J10" s="349"/>
      <c r="K10" s="351"/>
      <c r="L10" s="352"/>
      <c r="M10" s="353">
        <v>298076.89682999998</v>
      </c>
      <c r="N10" s="349"/>
      <c r="O10" s="354"/>
      <c r="P10" s="355"/>
      <c r="Q10" s="356"/>
      <c r="R10" s="357"/>
      <c r="S10" s="357"/>
    </row>
    <row r="11" spans="1:19" s="358" customFormat="1" ht="38.25" x14ac:dyDescent="0.2">
      <c r="A11" s="359" t="s">
        <v>120</v>
      </c>
      <c r="B11" s="360" t="s">
        <v>128</v>
      </c>
      <c r="C11" s="722"/>
      <c r="D11" s="362"/>
      <c r="E11" s="363">
        <v>86269.7</v>
      </c>
      <c r="F11" s="364"/>
      <c r="G11" s="365"/>
      <c r="H11" s="362"/>
      <c r="I11" s="363">
        <v>86269.7</v>
      </c>
      <c r="J11" s="364"/>
      <c r="K11" s="366"/>
      <c r="L11" s="367"/>
      <c r="M11" s="368">
        <v>83894.954289999994</v>
      </c>
      <c r="N11" s="364"/>
      <c r="O11" s="369"/>
      <c r="P11" s="370"/>
      <c r="Q11" s="356"/>
      <c r="R11" s="357"/>
      <c r="S11" s="357"/>
    </row>
    <row r="12" spans="1:19" s="358" customFormat="1" ht="183" customHeight="1" x14ac:dyDescent="0.2">
      <c r="A12" s="359" t="s">
        <v>121</v>
      </c>
      <c r="B12" s="360" t="s">
        <v>237</v>
      </c>
      <c r="C12" s="722"/>
      <c r="D12" s="362"/>
      <c r="E12" s="363">
        <v>122268</v>
      </c>
      <c r="F12" s="364"/>
      <c r="G12" s="365"/>
      <c r="H12" s="362"/>
      <c r="I12" s="363">
        <v>122268</v>
      </c>
      <c r="J12" s="364"/>
      <c r="K12" s="366"/>
      <c r="L12" s="367"/>
      <c r="M12" s="368">
        <v>106627.52864999999</v>
      </c>
      <c r="N12" s="364"/>
      <c r="O12" s="369"/>
      <c r="P12" s="370"/>
      <c r="Q12" s="356"/>
      <c r="R12" s="357"/>
      <c r="S12" s="357"/>
    </row>
    <row r="13" spans="1:19" s="358" customFormat="1" ht="52.5" customHeight="1" x14ac:dyDescent="0.2">
      <c r="A13" s="359" t="s">
        <v>122</v>
      </c>
      <c r="B13" s="360" t="s">
        <v>129</v>
      </c>
      <c r="C13" s="722"/>
      <c r="D13" s="362"/>
      <c r="E13" s="363">
        <v>16200</v>
      </c>
      <c r="F13" s="364"/>
      <c r="G13" s="365"/>
      <c r="H13" s="362"/>
      <c r="I13" s="363">
        <v>10200</v>
      </c>
      <c r="J13" s="364"/>
      <c r="K13" s="366"/>
      <c r="L13" s="367"/>
      <c r="M13" s="368">
        <v>8243.3602699999992</v>
      </c>
      <c r="N13" s="364"/>
      <c r="O13" s="369"/>
      <c r="P13" s="370"/>
      <c r="Q13" s="356"/>
      <c r="R13" s="357"/>
      <c r="S13" s="357"/>
    </row>
    <row r="14" spans="1:19" s="358" customFormat="1" ht="51" customHeight="1" x14ac:dyDescent="0.2">
      <c r="A14" s="359" t="s">
        <v>123</v>
      </c>
      <c r="B14" s="360" t="s">
        <v>238</v>
      </c>
      <c r="C14" s="722"/>
      <c r="D14" s="362"/>
      <c r="E14" s="363">
        <v>31590.5</v>
      </c>
      <c r="F14" s="364"/>
      <c r="G14" s="365"/>
      <c r="H14" s="362"/>
      <c r="I14" s="363">
        <v>29590.5</v>
      </c>
      <c r="J14" s="364"/>
      <c r="K14" s="366"/>
      <c r="L14" s="367"/>
      <c r="M14" s="368">
        <v>27387.594799999999</v>
      </c>
      <c r="N14" s="364"/>
      <c r="O14" s="369"/>
      <c r="P14" s="370"/>
      <c r="Q14" s="356"/>
      <c r="R14" s="357"/>
      <c r="S14" s="357"/>
    </row>
    <row r="15" spans="1:19" s="358" customFormat="1" ht="25.5" x14ac:dyDescent="0.2">
      <c r="A15" s="359" t="s">
        <v>248</v>
      </c>
      <c r="B15" s="360" t="s">
        <v>130</v>
      </c>
      <c r="C15" s="722"/>
      <c r="D15" s="371"/>
      <c r="E15" s="363">
        <v>1268994.2</v>
      </c>
      <c r="F15" s="372"/>
      <c r="G15" s="373"/>
      <c r="H15" s="371"/>
      <c r="I15" s="363">
        <v>1268994.2</v>
      </c>
      <c r="J15" s="372"/>
      <c r="K15" s="374"/>
      <c r="L15" s="375"/>
      <c r="M15" s="368">
        <v>1268342.0671699999</v>
      </c>
      <c r="N15" s="372"/>
      <c r="O15" s="933"/>
      <c r="P15" s="934"/>
      <c r="Q15" s="356"/>
      <c r="R15" s="357"/>
      <c r="S15" s="357"/>
    </row>
    <row r="16" spans="1:19" s="358" customFormat="1" ht="25.5" x14ac:dyDescent="0.2">
      <c r="A16" s="359" t="s">
        <v>249</v>
      </c>
      <c r="B16" s="360" t="s">
        <v>131</v>
      </c>
      <c r="C16" s="722"/>
      <c r="D16" s="371"/>
      <c r="E16" s="363">
        <v>2245</v>
      </c>
      <c r="F16" s="372"/>
      <c r="G16" s="373"/>
      <c r="H16" s="371"/>
      <c r="I16" s="363">
        <v>2245</v>
      </c>
      <c r="J16" s="372"/>
      <c r="K16" s="374"/>
      <c r="L16" s="375"/>
      <c r="M16" s="368">
        <v>2113.8573799999999</v>
      </c>
      <c r="N16" s="372"/>
      <c r="O16" s="933"/>
      <c r="P16" s="934"/>
      <c r="Q16" s="356"/>
      <c r="R16" s="357"/>
      <c r="S16" s="357"/>
    </row>
    <row r="17" spans="1:19" s="358" customFormat="1" ht="51" x14ac:dyDescent="0.2">
      <c r="A17" s="359" t="s">
        <v>307</v>
      </c>
      <c r="B17" s="360" t="s">
        <v>132</v>
      </c>
      <c r="C17" s="722"/>
      <c r="D17" s="371"/>
      <c r="E17" s="363">
        <v>23957</v>
      </c>
      <c r="F17" s="372"/>
      <c r="G17" s="373"/>
      <c r="H17" s="371"/>
      <c r="I17" s="363">
        <v>23957</v>
      </c>
      <c r="J17" s="372"/>
      <c r="K17" s="374"/>
      <c r="L17" s="375"/>
      <c r="M17" s="368">
        <v>23002.838810000001</v>
      </c>
      <c r="N17" s="372"/>
      <c r="O17" s="933"/>
      <c r="P17" s="934"/>
      <c r="Q17" s="356"/>
      <c r="R17" s="357"/>
      <c r="S17" s="357"/>
    </row>
    <row r="18" spans="1:19" s="358" customFormat="1" ht="38.25" customHeight="1" x14ac:dyDescent="0.2">
      <c r="A18" s="359" t="s">
        <v>211</v>
      </c>
      <c r="B18" s="360" t="s">
        <v>239</v>
      </c>
      <c r="C18" s="376"/>
      <c r="D18" s="371"/>
      <c r="E18" s="363">
        <v>1189568.3999999999</v>
      </c>
      <c r="F18" s="372"/>
      <c r="G18" s="373"/>
      <c r="H18" s="371"/>
      <c r="I18" s="363">
        <v>1186568.3999999999</v>
      </c>
      <c r="J18" s="372"/>
      <c r="K18" s="374"/>
      <c r="L18" s="375"/>
      <c r="M18" s="368">
        <v>1183993.0818</v>
      </c>
      <c r="N18" s="372"/>
      <c r="O18" s="933"/>
      <c r="P18" s="934"/>
      <c r="Q18" s="356"/>
      <c r="R18" s="357"/>
      <c r="S18" s="357"/>
    </row>
    <row r="19" spans="1:19" s="358" customFormat="1" ht="102" customHeight="1" x14ac:dyDescent="0.2">
      <c r="A19" s="359" t="s">
        <v>214</v>
      </c>
      <c r="B19" s="360" t="s">
        <v>133</v>
      </c>
      <c r="C19" s="377" t="s">
        <v>61</v>
      </c>
      <c r="D19" s="371"/>
      <c r="E19" s="363">
        <v>15423.4</v>
      </c>
      <c r="F19" s="372"/>
      <c r="G19" s="373"/>
      <c r="H19" s="371"/>
      <c r="I19" s="363">
        <v>15423.4</v>
      </c>
      <c r="J19" s="372"/>
      <c r="K19" s="374"/>
      <c r="L19" s="375"/>
      <c r="M19" s="378">
        <v>15134.29471</v>
      </c>
      <c r="N19" s="372"/>
      <c r="O19" s="933"/>
      <c r="P19" s="934"/>
      <c r="Q19" s="356"/>
      <c r="R19" s="357"/>
      <c r="S19" s="357"/>
    </row>
    <row r="20" spans="1:19" s="358" customFormat="1" ht="51" x14ac:dyDescent="0.2">
      <c r="A20" s="359" t="s">
        <v>233</v>
      </c>
      <c r="B20" s="360" t="s">
        <v>134</v>
      </c>
      <c r="C20" s="377"/>
      <c r="D20" s="371"/>
      <c r="E20" s="363">
        <v>111177.60000000001</v>
      </c>
      <c r="F20" s="372"/>
      <c r="G20" s="373"/>
      <c r="H20" s="371"/>
      <c r="I20" s="363">
        <v>111177.60000000001</v>
      </c>
      <c r="J20" s="372"/>
      <c r="K20" s="374"/>
      <c r="L20" s="375"/>
      <c r="M20" s="378">
        <v>109663.74924</v>
      </c>
      <c r="N20" s="372"/>
      <c r="O20" s="933"/>
      <c r="P20" s="934"/>
      <c r="Q20" s="356"/>
      <c r="R20" s="357"/>
      <c r="S20" s="357"/>
    </row>
    <row r="21" spans="1:19" s="358" customFormat="1" ht="25.5" x14ac:dyDescent="0.2">
      <c r="A21" s="359" t="s">
        <v>316</v>
      </c>
      <c r="B21" s="360" t="s">
        <v>135</v>
      </c>
      <c r="C21" s="377"/>
      <c r="D21" s="371"/>
      <c r="E21" s="363">
        <v>8148.6</v>
      </c>
      <c r="F21" s="372"/>
      <c r="G21" s="373"/>
      <c r="H21" s="371"/>
      <c r="I21" s="363">
        <v>8148.6</v>
      </c>
      <c r="J21" s="372"/>
      <c r="K21" s="374"/>
      <c r="L21" s="375"/>
      <c r="M21" s="378">
        <v>7773.6091500000002</v>
      </c>
      <c r="N21" s="372"/>
      <c r="O21" s="933"/>
      <c r="P21" s="934"/>
      <c r="Q21" s="356"/>
      <c r="R21" s="357"/>
      <c r="S21" s="357"/>
    </row>
    <row r="22" spans="1:19" s="358" customFormat="1" ht="204" x14ac:dyDescent="0.2">
      <c r="A22" s="359" t="s">
        <v>317</v>
      </c>
      <c r="B22" s="360" t="s">
        <v>136</v>
      </c>
      <c r="C22" s="377"/>
      <c r="D22" s="371"/>
      <c r="E22" s="363">
        <v>123</v>
      </c>
      <c r="F22" s="372"/>
      <c r="G22" s="373"/>
      <c r="H22" s="371"/>
      <c r="I22" s="363">
        <f t="shared" ref="I22:I54" si="0">E22</f>
        <v>123</v>
      </c>
      <c r="J22" s="372"/>
      <c r="K22" s="374"/>
      <c r="L22" s="375"/>
      <c r="M22" s="378">
        <v>0</v>
      </c>
      <c r="N22" s="372"/>
      <c r="O22" s="933"/>
      <c r="P22" s="934"/>
      <c r="Q22" s="356"/>
      <c r="R22" s="357"/>
      <c r="S22" s="357"/>
    </row>
    <row r="23" spans="1:19" s="358" customFormat="1" ht="89.25" customHeight="1" x14ac:dyDescent="0.2">
      <c r="A23" s="359" t="s">
        <v>318</v>
      </c>
      <c r="B23" s="360" t="s">
        <v>137</v>
      </c>
      <c r="C23" s="377"/>
      <c r="D23" s="371"/>
      <c r="E23" s="363">
        <v>280294.3</v>
      </c>
      <c r="F23" s="372"/>
      <c r="G23" s="373"/>
      <c r="H23" s="371"/>
      <c r="I23" s="363">
        <v>275394.3</v>
      </c>
      <c r="J23" s="372"/>
      <c r="K23" s="374"/>
      <c r="L23" s="375"/>
      <c r="M23" s="378">
        <v>273992.09464000002</v>
      </c>
      <c r="N23" s="372"/>
      <c r="O23" s="933"/>
      <c r="P23" s="934"/>
      <c r="Q23" s="356"/>
      <c r="R23" s="357"/>
      <c r="S23" s="357"/>
    </row>
    <row r="24" spans="1:19" s="358" customFormat="1" ht="51" x14ac:dyDescent="0.2">
      <c r="A24" s="359" t="s">
        <v>319</v>
      </c>
      <c r="B24" s="360" t="s">
        <v>138</v>
      </c>
      <c r="C24" s="377"/>
      <c r="D24" s="371"/>
      <c r="E24" s="363">
        <v>8807.5</v>
      </c>
      <c r="F24" s="372"/>
      <c r="G24" s="373"/>
      <c r="H24" s="371"/>
      <c r="I24" s="363">
        <v>15537.5</v>
      </c>
      <c r="J24" s="372"/>
      <c r="K24" s="374"/>
      <c r="L24" s="375"/>
      <c r="M24" s="378">
        <v>12299.43578</v>
      </c>
      <c r="N24" s="372"/>
      <c r="O24" s="933"/>
      <c r="P24" s="934"/>
      <c r="Q24" s="356"/>
      <c r="R24" s="357"/>
      <c r="S24" s="357"/>
    </row>
    <row r="25" spans="1:19" s="358" customFormat="1" ht="51" customHeight="1" x14ac:dyDescent="0.2">
      <c r="A25" s="359" t="s">
        <v>320</v>
      </c>
      <c r="B25" s="360" t="s">
        <v>139</v>
      </c>
      <c r="C25" s="377"/>
      <c r="D25" s="371"/>
      <c r="E25" s="363">
        <v>140</v>
      </c>
      <c r="F25" s="372"/>
      <c r="G25" s="373"/>
      <c r="H25" s="371"/>
      <c r="I25" s="363">
        <v>140</v>
      </c>
      <c r="J25" s="372"/>
      <c r="K25" s="374"/>
      <c r="L25" s="375"/>
      <c r="M25" s="378">
        <v>122.36499999999999</v>
      </c>
      <c r="N25" s="372"/>
      <c r="O25" s="933"/>
      <c r="P25" s="934"/>
      <c r="Q25" s="356"/>
      <c r="R25" s="357"/>
      <c r="S25" s="357"/>
    </row>
    <row r="26" spans="1:19" s="358" customFormat="1" ht="51" x14ac:dyDescent="0.2">
      <c r="A26" s="359" t="s">
        <v>321</v>
      </c>
      <c r="B26" s="360" t="s">
        <v>140</v>
      </c>
      <c r="C26" s="379"/>
      <c r="D26" s="371"/>
      <c r="E26" s="363">
        <v>473.7</v>
      </c>
      <c r="F26" s="372"/>
      <c r="G26" s="373"/>
      <c r="H26" s="371"/>
      <c r="I26" s="363">
        <v>473.7</v>
      </c>
      <c r="J26" s="372"/>
      <c r="K26" s="374"/>
      <c r="L26" s="375"/>
      <c r="M26" s="378">
        <v>468.82691999999997</v>
      </c>
      <c r="N26" s="372"/>
      <c r="O26" s="933"/>
      <c r="P26" s="934"/>
      <c r="Q26" s="356"/>
      <c r="R26" s="357"/>
      <c r="S26" s="357"/>
    </row>
    <row r="27" spans="1:19" s="358" customFormat="1" ht="223.5" customHeight="1" x14ac:dyDescent="0.2">
      <c r="A27" s="359" t="s">
        <v>322</v>
      </c>
      <c r="B27" s="360" t="s">
        <v>240</v>
      </c>
      <c r="C27" s="380" t="s">
        <v>61</v>
      </c>
      <c r="D27" s="381"/>
      <c r="E27" s="363">
        <v>2244.9</v>
      </c>
      <c r="F27" s="372"/>
      <c r="G27" s="373"/>
      <c r="H27" s="371"/>
      <c r="I27" s="363">
        <v>2244.9</v>
      </c>
      <c r="J27" s="372"/>
      <c r="K27" s="374"/>
      <c r="L27" s="375"/>
      <c r="M27" s="378">
        <v>2230.7676499999998</v>
      </c>
      <c r="N27" s="372"/>
      <c r="O27" s="933"/>
      <c r="P27" s="934"/>
      <c r="Q27" s="356"/>
      <c r="R27" s="357"/>
      <c r="S27" s="357"/>
    </row>
    <row r="28" spans="1:19" s="358" customFormat="1" ht="51" x14ac:dyDescent="0.2">
      <c r="A28" s="359" t="s">
        <v>323</v>
      </c>
      <c r="B28" s="360" t="s">
        <v>141</v>
      </c>
      <c r="C28" s="382"/>
      <c r="D28" s="381"/>
      <c r="E28" s="363">
        <v>17014.3</v>
      </c>
      <c r="F28" s="372"/>
      <c r="G28" s="373"/>
      <c r="H28" s="371"/>
      <c r="I28" s="363">
        <v>12110</v>
      </c>
      <c r="J28" s="372"/>
      <c r="K28" s="374"/>
      <c r="L28" s="375"/>
      <c r="M28" s="378">
        <v>9315.2385599999998</v>
      </c>
      <c r="N28" s="372"/>
      <c r="O28" s="933"/>
      <c r="P28" s="934"/>
      <c r="Q28" s="356"/>
      <c r="R28" s="357"/>
      <c r="S28" s="357"/>
    </row>
    <row r="29" spans="1:19" s="358" customFormat="1" ht="51" x14ac:dyDescent="0.2">
      <c r="A29" s="359" t="s">
        <v>324</v>
      </c>
      <c r="B29" s="360" t="s">
        <v>142</v>
      </c>
      <c r="C29" s="383"/>
      <c r="D29" s="381"/>
      <c r="E29" s="363">
        <v>2321.6999999999998</v>
      </c>
      <c r="F29" s="372"/>
      <c r="G29" s="373"/>
      <c r="H29" s="371"/>
      <c r="I29" s="363">
        <v>2321.6999999999998</v>
      </c>
      <c r="J29" s="372"/>
      <c r="K29" s="374"/>
      <c r="L29" s="375"/>
      <c r="M29" s="378">
        <v>1716.8074999999999</v>
      </c>
      <c r="N29" s="372"/>
      <c r="O29" s="933"/>
      <c r="P29" s="934"/>
      <c r="Q29" s="356"/>
      <c r="R29" s="357"/>
      <c r="S29" s="357"/>
    </row>
    <row r="30" spans="1:19" s="358" customFormat="1" ht="12.75" x14ac:dyDescent="0.2">
      <c r="A30" s="384" t="s">
        <v>325</v>
      </c>
      <c r="B30" s="385" t="s">
        <v>99</v>
      </c>
      <c r="C30" s="386" t="s">
        <v>61</v>
      </c>
      <c r="D30" s="371"/>
      <c r="E30" s="363">
        <v>7328.5</v>
      </c>
      <c r="F30" s="372"/>
      <c r="G30" s="373"/>
      <c r="H30" s="371"/>
      <c r="I30" s="363">
        <v>8577.9174999999996</v>
      </c>
      <c r="J30" s="372"/>
      <c r="K30" s="374"/>
      <c r="L30" s="375"/>
      <c r="M30" s="378">
        <v>4591.8480799999998</v>
      </c>
      <c r="N30" s="372"/>
      <c r="O30" s="933"/>
      <c r="P30" s="934"/>
      <c r="Q30" s="356"/>
      <c r="R30" s="357"/>
      <c r="S30" s="357"/>
    </row>
    <row r="31" spans="1:19" s="358" customFormat="1" ht="12.75" x14ac:dyDescent="0.2">
      <c r="A31" s="387"/>
      <c r="B31" s="388"/>
      <c r="C31" s="745" t="s">
        <v>469</v>
      </c>
      <c r="D31" s="371"/>
      <c r="E31" s="363">
        <v>2375.4</v>
      </c>
      <c r="F31" s="372"/>
      <c r="G31" s="373"/>
      <c r="H31" s="371"/>
      <c r="I31" s="363">
        <v>1125.9825000000001</v>
      </c>
      <c r="J31" s="372"/>
      <c r="K31" s="374"/>
      <c r="L31" s="375"/>
      <c r="M31" s="378">
        <v>160</v>
      </c>
      <c r="N31" s="372"/>
      <c r="O31" s="933"/>
      <c r="P31" s="934"/>
      <c r="Q31" s="356"/>
      <c r="R31" s="357"/>
      <c r="S31" s="357"/>
    </row>
    <row r="32" spans="1:19" s="358" customFormat="1" ht="25.5" customHeight="1" x14ac:dyDescent="0.2">
      <c r="A32" s="359" t="s">
        <v>326</v>
      </c>
      <c r="B32" s="360" t="s">
        <v>241</v>
      </c>
      <c r="C32" s="346" t="s">
        <v>61</v>
      </c>
      <c r="D32" s="371"/>
      <c r="E32" s="363">
        <v>967.2</v>
      </c>
      <c r="F32" s="372"/>
      <c r="G32" s="373"/>
      <c r="H32" s="371"/>
      <c r="I32" s="363">
        <f t="shared" si="0"/>
        <v>967.2</v>
      </c>
      <c r="J32" s="372"/>
      <c r="K32" s="374"/>
      <c r="L32" s="375"/>
      <c r="M32" s="378">
        <v>720</v>
      </c>
      <c r="N32" s="372"/>
      <c r="O32" s="933"/>
      <c r="P32" s="934"/>
      <c r="Q32" s="356"/>
      <c r="R32" s="357"/>
      <c r="S32" s="357"/>
    </row>
    <row r="33" spans="1:19" s="358" customFormat="1" ht="38.25" x14ac:dyDescent="0.2">
      <c r="A33" s="359" t="s">
        <v>327</v>
      </c>
      <c r="B33" s="360" t="s">
        <v>143</v>
      </c>
      <c r="C33" s="361"/>
      <c r="D33" s="371"/>
      <c r="E33" s="363">
        <v>3.5</v>
      </c>
      <c r="F33" s="372"/>
      <c r="G33" s="373"/>
      <c r="H33" s="371"/>
      <c r="I33" s="363">
        <v>3.5</v>
      </c>
      <c r="J33" s="372"/>
      <c r="K33" s="374"/>
      <c r="L33" s="375"/>
      <c r="M33" s="378">
        <v>0</v>
      </c>
      <c r="N33" s="372"/>
      <c r="O33" s="933"/>
      <c r="P33" s="934"/>
      <c r="Q33" s="356"/>
      <c r="R33" s="357"/>
      <c r="S33" s="357"/>
    </row>
    <row r="34" spans="1:19" s="358" customFormat="1" ht="38.25" x14ac:dyDescent="0.2">
      <c r="A34" s="359" t="s">
        <v>328</v>
      </c>
      <c r="B34" s="360" t="s">
        <v>144</v>
      </c>
      <c r="C34" s="361"/>
      <c r="D34" s="371"/>
      <c r="E34" s="363">
        <v>24323.4</v>
      </c>
      <c r="F34" s="372"/>
      <c r="G34" s="373"/>
      <c r="H34" s="371"/>
      <c r="I34" s="363">
        <v>21623.4</v>
      </c>
      <c r="J34" s="372"/>
      <c r="K34" s="374"/>
      <c r="L34" s="375"/>
      <c r="M34" s="378">
        <v>20226.188999999998</v>
      </c>
      <c r="N34" s="372"/>
      <c r="O34" s="933"/>
      <c r="P34" s="934"/>
      <c r="Q34" s="356"/>
      <c r="R34" s="357"/>
      <c r="S34" s="357"/>
    </row>
    <row r="35" spans="1:19" s="358" customFormat="1" ht="25.5" x14ac:dyDescent="0.2">
      <c r="A35" s="359" t="s">
        <v>329</v>
      </c>
      <c r="B35" s="360" t="s">
        <v>145</v>
      </c>
      <c r="C35" s="361"/>
      <c r="D35" s="371"/>
      <c r="E35" s="363">
        <v>9023</v>
      </c>
      <c r="F35" s="372"/>
      <c r="G35" s="373"/>
      <c r="H35" s="371"/>
      <c r="I35" s="363">
        <v>9023</v>
      </c>
      <c r="J35" s="372"/>
      <c r="K35" s="374"/>
      <c r="L35" s="375"/>
      <c r="M35" s="378">
        <v>8624.2446</v>
      </c>
      <c r="N35" s="372"/>
      <c r="O35" s="933"/>
      <c r="P35" s="934"/>
      <c r="Q35" s="356"/>
      <c r="R35" s="357"/>
      <c r="S35" s="357"/>
    </row>
    <row r="36" spans="1:19" s="358" customFormat="1" ht="38.25" x14ac:dyDescent="0.2">
      <c r="A36" s="359" t="s">
        <v>330</v>
      </c>
      <c r="B36" s="360" t="s">
        <v>146</v>
      </c>
      <c r="C36" s="361"/>
      <c r="D36" s="371"/>
      <c r="E36" s="363">
        <v>15398.7</v>
      </c>
      <c r="F36" s="372"/>
      <c r="G36" s="373"/>
      <c r="H36" s="371"/>
      <c r="I36" s="363">
        <v>15398.7</v>
      </c>
      <c r="J36" s="372"/>
      <c r="K36" s="374"/>
      <c r="L36" s="375"/>
      <c r="M36" s="378">
        <v>14214.188910000001</v>
      </c>
      <c r="N36" s="372"/>
      <c r="O36" s="933"/>
      <c r="P36" s="934"/>
      <c r="Q36" s="356"/>
      <c r="R36" s="357"/>
      <c r="S36" s="357"/>
    </row>
    <row r="37" spans="1:19" s="358" customFormat="1" ht="63.75" x14ac:dyDescent="0.2">
      <c r="A37" s="359" t="s">
        <v>331</v>
      </c>
      <c r="B37" s="360" t="s">
        <v>147</v>
      </c>
      <c r="C37" s="361"/>
      <c r="D37" s="371"/>
      <c r="E37" s="363">
        <v>6295.5</v>
      </c>
      <c r="F37" s="372"/>
      <c r="G37" s="373"/>
      <c r="H37" s="371"/>
      <c r="I37" s="363">
        <v>6295.5</v>
      </c>
      <c r="J37" s="372"/>
      <c r="K37" s="374"/>
      <c r="L37" s="375"/>
      <c r="M37" s="378">
        <v>5113.1971800000001</v>
      </c>
      <c r="N37" s="372"/>
      <c r="O37" s="933"/>
      <c r="P37" s="934"/>
      <c r="Q37" s="356"/>
      <c r="R37" s="357"/>
      <c r="S37" s="357"/>
    </row>
    <row r="38" spans="1:19" s="358" customFormat="1" ht="38.25" x14ac:dyDescent="0.2">
      <c r="A38" s="359" t="s">
        <v>332</v>
      </c>
      <c r="B38" s="360" t="s">
        <v>148</v>
      </c>
      <c r="C38" s="361"/>
      <c r="D38" s="371"/>
      <c r="E38" s="363">
        <v>4831.5</v>
      </c>
      <c r="F38" s="372"/>
      <c r="G38" s="373"/>
      <c r="H38" s="371"/>
      <c r="I38" s="363">
        <v>4831.5</v>
      </c>
      <c r="J38" s="372"/>
      <c r="K38" s="374"/>
      <c r="L38" s="375"/>
      <c r="M38" s="378">
        <v>3695.8730300000002</v>
      </c>
      <c r="N38" s="372"/>
      <c r="O38" s="933"/>
      <c r="P38" s="934"/>
      <c r="Q38" s="356"/>
      <c r="R38" s="357"/>
      <c r="S38" s="357"/>
    </row>
    <row r="39" spans="1:19" s="358" customFormat="1" ht="63.75" customHeight="1" x14ac:dyDescent="0.2">
      <c r="A39" s="359" t="s">
        <v>333</v>
      </c>
      <c r="B39" s="360" t="s">
        <v>100</v>
      </c>
      <c r="C39" s="377"/>
      <c r="D39" s="371"/>
      <c r="E39" s="363">
        <v>36211</v>
      </c>
      <c r="F39" s="372"/>
      <c r="G39" s="373"/>
      <c r="H39" s="371"/>
      <c r="I39" s="363">
        <v>36211</v>
      </c>
      <c r="J39" s="372"/>
      <c r="K39" s="374"/>
      <c r="L39" s="375"/>
      <c r="M39" s="378">
        <v>24231.583040000001</v>
      </c>
      <c r="N39" s="372"/>
      <c r="O39" s="933"/>
      <c r="P39" s="934"/>
      <c r="Q39" s="356"/>
      <c r="R39" s="357"/>
      <c r="S39" s="357"/>
    </row>
    <row r="40" spans="1:19" s="358" customFormat="1" ht="51" x14ac:dyDescent="0.2">
      <c r="A40" s="359" t="s">
        <v>334</v>
      </c>
      <c r="B40" s="360" t="s">
        <v>149</v>
      </c>
      <c r="C40" s="377" t="s">
        <v>61</v>
      </c>
      <c r="D40" s="371"/>
      <c r="E40" s="363">
        <v>5000</v>
      </c>
      <c r="F40" s="372"/>
      <c r="G40" s="373"/>
      <c r="H40" s="371"/>
      <c r="I40" s="363">
        <v>5000</v>
      </c>
      <c r="J40" s="372"/>
      <c r="K40" s="374"/>
      <c r="L40" s="375"/>
      <c r="M40" s="378">
        <v>5000</v>
      </c>
      <c r="N40" s="372"/>
      <c r="O40" s="933"/>
      <c r="P40" s="934"/>
      <c r="Q40" s="356"/>
      <c r="R40" s="357"/>
      <c r="S40" s="357"/>
    </row>
    <row r="41" spans="1:19" s="358" customFormat="1" ht="51" customHeight="1" x14ac:dyDescent="0.2">
      <c r="A41" s="359" t="s">
        <v>335</v>
      </c>
      <c r="B41" s="360" t="s">
        <v>150</v>
      </c>
      <c r="C41" s="377"/>
      <c r="D41" s="371"/>
      <c r="E41" s="363">
        <v>59747.1</v>
      </c>
      <c r="F41" s="372"/>
      <c r="G41" s="373"/>
      <c r="H41" s="371"/>
      <c r="I41" s="363">
        <v>59747.1</v>
      </c>
      <c r="J41" s="372"/>
      <c r="K41" s="374"/>
      <c r="L41" s="375"/>
      <c r="M41" s="378">
        <v>57649.141430000003</v>
      </c>
      <c r="N41" s="372"/>
      <c r="O41" s="933"/>
      <c r="P41" s="934"/>
      <c r="Q41" s="356"/>
      <c r="R41" s="357"/>
      <c r="S41" s="357"/>
    </row>
    <row r="42" spans="1:19" s="358" customFormat="1" ht="25.5" x14ac:dyDescent="0.2">
      <c r="A42" s="359" t="s">
        <v>336</v>
      </c>
      <c r="B42" s="360" t="s">
        <v>151</v>
      </c>
      <c r="C42" s="377"/>
      <c r="D42" s="371"/>
      <c r="E42" s="363">
        <v>152.30000000000001</v>
      </c>
      <c r="F42" s="372"/>
      <c r="G42" s="373"/>
      <c r="H42" s="371"/>
      <c r="I42" s="363">
        <v>152.30000000000001</v>
      </c>
      <c r="J42" s="372"/>
      <c r="K42" s="374"/>
      <c r="L42" s="375"/>
      <c r="M42" s="378">
        <v>0</v>
      </c>
      <c r="N42" s="372"/>
      <c r="O42" s="933"/>
      <c r="P42" s="934"/>
      <c r="Q42" s="356"/>
      <c r="R42" s="357"/>
      <c r="S42" s="357"/>
    </row>
    <row r="43" spans="1:19" ht="114.75" x14ac:dyDescent="0.25">
      <c r="A43" s="359" t="s">
        <v>337</v>
      </c>
      <c r="B43" s="360" t="s">
        <v>152</v>
      </c>
      <c r="C43" s="377"/>
      <c r="D43" s="371"/>
      <c r="E43" s="363">
        <v>328</v>
      </c>
      <c r="F43" s="372"/>
      <c r="G43" s="373"/>
      <c r="H43" s="371"/>
      <c r="I43" s="363">
        <v>328</v>
      </c>
      <c r="J43" s="372"/>
      <c r="K43" s="374"/>
      <c r="L43" s="375"/>
      <c r="M43" s="378">
        <v>274.78791999999999</v>
      </c>
      <c r="N43" s="372"/>
      <c r="O43" s="933"/>
      <c r="P43" s="934"/>
      <c r="Q43" s="356"/>
    </row>
    <row r="44" spans="1:19" ht="25.5" x14ac:dyDescent="0.25">
      <c r="A44" s="359" t="s">
        <v>338</v>
      </c>
      <c r="B44" s="360" t="s">
        <v>153</v>
      </c>
      <c r="C44" s="377"/>
      <c r="D44" s="371"/>
      <c r="E44" s="363">
        <v>1722.2</v>
      </c>
      <c r="F44" s="372"/>
      <c r="G44" s="373"/>
      <c r="H44" s="371"/>
      <c r="I44" s="363">
        <v>1722.2</v>
      </c>
      <c r="J44" s="372"/>
      <c r="K44" s="374"/>
      <c r="L44" s="375"/>
      <c r="M44" s="378">
        <v>1369.34366</v>
      </c>
      <c r="N44" s="372"/>
      <c r="O44" s="933"/>
      <c r="P44" s="934"/>
      <c r="Q44" s="356"/>
    </row>
    <row r="45" spans="1:19" ht="89.25" x14ac:dyDescent="0.25">
      <c r="A45" s="359" t="s">
        <v>339</v>
      </c>
      <c r="B45" s="360" t="s">
        <v>242</v>
      </c>
      <c r="C45" s="377"/>
      <c r="D45" s="371"/>
      <c r="E45" s="363">
        <v>44.1</v>
      </c>
      <c r="F45" s="372"/>
      <c r="G45" s="373"/>
      <c r="H45" s="371"/>
      <c r="I45" s="363">
        <v>44.1</v>
      </c>
      <c r="J45" s="372"/>
      <c r="K45" s="374"/>
      <c r="L45" s="375"/>
      <c r="M45" s="378">
        <v>37.634439999999998</v>
      </c>
      <c r="N45" s="372"/>
      <c r="O45" s="933"/>
      <c r="P45" s="934"/>
      <c r="Q45" s="356"/>
    </row>
    <row r="46" spans="1:19" ht="63.75" x14ac:dyDescent="0.25">
      <c r="A46" s="359" t="s">
        <v>340</v>
      </c>
      <c r="B46" s="360" t="s">
        <v>243</v>
      </c>
      <c r="C46" s="377"/>
      <c r="D46" s="371"/>
      <c r="E46" s="363">
        <v>933.9</v>
      </c>
      <c r="F46" s="372"/>
      <c r="G46" s="373"/>
      <c r="H46" s="371"/>
      <c r="I46" s="363">
        <v>933.9</v>
      </c>
      <c r="J46" s="372"/>
      <c r="K46" s="374"/>
      <c r="L46" s="375"/>
      <c r="M46" s="378">
        <v>803.08246999999994</v>
      </c>
      <c r="N46" s="372"/>
      <c r="O46" s="933"/>
      <c r="P46" s="934"/>
      <c r="Q46" s="356"/>
    </row>
    <row r="47" spans="1:19" ht="38.25" x14ac:dyDescent="0.25">
      <c r="A47" s="359" t="s">
        <v>341</v>
      </c>
      <c r="B47" s="360" t="s">
        <v>154</v>
      </c>
      <c r="C47" s="377"/>
      <c r="D47" s="371"/>
      <c r="E47" s="363">
        <v>7050.7</v>
      </c>
      <c r="F47" s="372"/>
      <c r="G47" s="373"/>
      <c r="H47" s="371"/>
      <c r="I47" s="363">
        <v>7050.7</v>
      </c>
      <c r="J47" s="372"/>
      <c r="K47" s="374"/>
      <c r="L47" s="375"/>
      <c r="M47" s="389">
        <v>5105.2617799999998</v>
      </c>
      <c r="N47" s="372"/>
      <c r="O47" s="933"/>
      <c r="P47" s="934"/>
      <c r="Q47" s="356"/>
    </row>
    <row r="48" spans="1:19" s="929" customFormat="1" ht="89.25" customHeight="1" x14ac:dyDescent="0.25">
      <c r="A48" s="359" t="s">
        <v>342</v>
      </c>
      <c r="B48" s="360" t="s">
        <v>244</v>
      </c>
      <c r="C48" s="390"/>
      <c r="D48" s="391"/>
      <c r="E48" s="363">
        <v>2000</v>
      </c>
      <c r="F48" s="392"/>
      <c r="G48" s="393"/>
      <c r="H48" s="391"/>
      <c r="I48" s="363">
        <v>100</v>
      </c>
      <c r="J48" s="392"/>
      <c r="K48" s="394"/>
      <c r="L48" s="395"/>
      <c r="M48" s="378">
        <v>0</v>
      </c>
      <c r="N48" s="392"/>
      <c r="O48" s="396"/>
      <c r="P48" s="397"/>
      <c r="Q48" s="398"/>
      <c r="R48" s="399"/>
      <c r="S48" s="399"/>
    </row>
    <row r="49" spans="1:24" ht="102" x14ac:dyDescent="0.25">
      <c r="A49" s="359" t="s">
        <v>343</v>
      </c>
      <c r="B49" s="360" t="s">
        <v>246</v>
      </c>
      <c r="C49" s="400" t="s">
        <v>61</v>
      </c>
      <c r="D49" s="391">
        <v>33853.4</v>
      </c>
      <c r="E49" s="363"/>
      <c r="F49" s="401"/>
      <c r="G49" s="402"/>
      <c r="H49" s="391">
        <f t="shared" ref="H49:H55" si="1">D49</f>
        <v>33853.4</v>
      </c>
      <c r="I49" s="363">
        <f t="shared" si="0"/>
        <v>0</v>
      </c>
      <c r="J49" s="401"/>
      <c r="K49" s="403"/>
      <c r="L49" s="404">
        <v>19058.490000000002</v>
      </c>
      <c r="M49" s="378">
        <v>0</v>
      </c>
      <c r="N49" s="401"/>
      <c r="O49" s="405"/>
      <c r="P49" s="935"/>
      <c r="Q49" s="406"/>
    </row>
    <row r="50" spans="1:24" ht="51" x14ac:dyDescent="0.25">
      <c r="A50" s="359" t="s">
        <v>344</v>
      </c>
      <c r="B50" s="360" t="s">
        <v>247</v>
      </c>
      <c r="C50" s="400"/>
      <c r="D50" s="371">
        <v>100146.4</v>
      </c>
      <c r="E50" s="363"/>
      <c r="F50" s="401"/>
      <c r="G50" s="402"/>
      <c r="H50" s="391">
        <v>100146.4</v>
      </c>
      <c r="I50" s="363">
        <f t="shared" si="0"/>
        <v>0</v>
      </c>
      <c r="J50" s="401"/>
      <c r="K50" s="403"/>
      <c r="L50" s="404">
        <v>99371.283160000006</v>
      </c>
      <c r="M50" s="378"/>
      <c r="N50" s="401"/>
      <c r="O50" s="405"/>
      <c r="P50" s="935"/>
      <c r="Q50" s="407"/>
    </row>
    <row r="51" spans="1:24" ht="38.25" x14ac:dyDescent="0.25">
      <c r="A51" s="359" t="s">
        <v>345</v>
      </c>
      <c r="B51" s="360" t="s">
        <v>155</v>
      </c>
      <c r="C51" s="400"/>
      <c r="D51" s="371">
        <v>246.2</v>
      </c>
      <c r="E51" s="363"/>
      <c r="F51" s="401"/>
      <c r="G51" s="402"/>
      <c r="H51" s="391">
        <f t="shared" si="1"/>
        <v>246.2</v>
      </c>
      <c r="I51" s="363">
        <f t="shared" si="0"/>
        <v>0</v>
      </c>
      <c r="J51" s="401"/>
      <c r="K51" s="403"/>
      <c r="L51" s="404">
        <v>117.43380000000001</v>
      </c>
      <c r="M51" s="378"/>
      <c r="N51" s="401"/>
      <c r="O51" s="405"/>
      <c r="P51" s="935"/>
      <c r="Q51" s="406"/>
    </row>
    <row r="52" spans="1:24" ht="51" x14ac:dyDescent="0.25">
      <c r="A52" s="359" t="s">
        <v>346</v>
      </c>
      <c r="B52" s="360" t="s">
        <v>156</v>
      </c>
      <c r="C52" s="400"/>
      <c r="D52" s="391">
        <v>1000459.2</v>
      </c>
      <c r="E52" s="363"/>
      <c r="F52" s="401"/>
      <c r="G52" s="402"/>
      <c r="H52" s="391">
        <f t="shared" si="1"/>
        <v>1000459.2</v>
      </c>
      <c r="I52" s="363">
        <f t="shared" si="0"/>
        <v>0</v>
      </c>
      <c r="J52" s="401"/>
      <c r="K52" s="403"/>
      <c r="L52" s="404">
        <v>590535.49682</v>
      </c>
      <c r="M52" s="378"/>
      <c r="N52" s="401"/>
      <c r="O52" s="405"/>
      <c r="P52" s="935"/>
      <c r="Q52" s="406"/>
    </row>
    <row r="53" spans="1:24" ht="38.25" x14ac:dyDescent="0.25">
      <c r="A53" s="359" t="s">
        <v>347</v>
      </c>
      <c r="B53" s="360" t="s">
        <v>349</v>
      </c>
      <c r="C53" s="400"/>
      <c r="D53" s="391">
        <v>32058.2</v>
      </c>
      <c r="E53" s="363"/>
      <c r="F53" s="401"/>
      <c r="G53" s="402"/>
      <c r="H53" s="391">
        <f t="shared" si="1"/>
        <v>32058.2</v>
      </c>
      <c r="I53" s="363">
        <f t="shared" si="0"/>
        <v>0</v>
      </c>
      <c r="J53" s="401"/>
      <c r="K53" s="403"/>
      <c r="L53" s="404">
        <v>23511.746650000001</v>
      </c>
      <c r="M53" s="378"/>
      <c r="N53" s="401"/>
      <c r="O53" s="405"/>
      <c r="P53" s="935"/>
      <c r="Q53" s="406"/>
    </row>
    <row r="54" spans="1:24" ht="38.25" x14ac:dyDescent="0.25">
      <c r="A54" s="359" t="s">
        <v>348</v>
      </c>
      <c r="B54" s="360" t="s">
        <v>157</v>
      </c>
      <c r="C54" s="400"/>
      <c r="D54" s="391">
        <v>299.60000000000002</v>
      </c>
      <c r="E54" s="363"/>
      <c r="F54" s="401"/>
      <c r="G54" s="402"/>
      <c r="H54" s="391">
        <f t="shared" si="1"/>
        <v>299.60000000000002</v>
      </c>
      <c r="I54" s="363">
        <f t="shared" si="0"/>
        <v>0</v>
      </c>
      <c r="J54" s="401"/>
      <c r="K54" s="403"/>
      <c r="L54" s="404">
        <v>71.338390000000004</v>
      </c>
      <c r="M54" s="378"/>
      <c r="N54" s="401"/>
      <c r="O54" s="405"/>
      <c r="P54" s="935"/>
      <c r="Q54" s="406"/>
    </row>
    <row r="55" spans="1:24" ht="114.75" x14ac:dyDescent="0.25">
      <c r="A55" s="359" t="s">
        <v>447</v>
      </c>
      <c r="B55" s="408" t="s">
        <v>446</v>
      </c>
      <c r="C55" s="400"/>
      <c r="D55" s="391"/>
      <c r="E55" s="409">
        <v>25153.3</v>
      </c>
      <c r="F55" s="401"/>
      <c r="G55" s="402"/>
      <c r="H55" s="391">
        <f t="shared" si="1"/>
        <v>0</v>
      </c>
      <c r="I55" s="409">
        <v>10671.9</v>
      </c>
      <c r="J55" s="401"/>
      <c r="K55" s="403"/>
      <c r="L55" s="404"/>
      <c r="M55" s="410">
        <v>2524.0203099999999</v>
      </c>
      <c r="N55" s="401"/>
      <c r="O55" s="405"/>
      <c r="P55" s="935"/>
      <c r="Q55" s="406"/>
    </row>
    <row r="56" spans="1:24" ht="150.75" customHeight="1" x14ac:dyDescent="0.25">
      <c r="A56" s="359" t="s">
        <v>59</v>
      </c>
      <c r="B56" s="408" t="s">
        <v>60</v>
      </c>
      <c r="C56" s="400"/>
      <c r="D56" s="391"/>
      <c r="E56" s="409"/>
      <c r="F56" s="401"/>
      <c r="G56" s="402"/>
      <c r="H56" s="391"/>
      <c r="I56" s="409">
        <v>1101.4000000000001</v>
      </c>
      <c r="J56" s="401"/>
      <c r="K56" s="403"/>
      <c r="L56" s="404"/>
      <c r="M56" s="410"/>
      <c r="N56" s="401"/>
      <c r="O56" s="405"/>
      <c r="P56" s="935"/>
      <c r="Q56" s="406"/>
    </row>
    <row r="57" spans="1:24" ht="38.25" x14ac:dyDescent="0.25">
      <c r="A57" s="411" t="s">
        <v>350</v>
      </c>
      <c r="B57" s="412" t="s">
        <v>351</v>
      </c>
      <c r="C57" s="400"/>
      <c r="D57" s="371">
        <f>D58</f>
        <v>0</v>
      </c>
      <c r="E57" s="371">
        <f>E58</f>
        <v>9461.1</v>
      </c>
      <c r="F57" s="401"/>
      <c r="G57" s="402"/>
      <c r="H57" s="371">
        <f>H58</f>
        <v>0</v>
      </c>
      <c r="I57" s="371">
        <f>I58</f>
        <v>9461.1</v>
      </c>
      <c r="J57" s="401"/>
      <c r="K57" s="403"/>
      <c r="L57" s="371">
        <f>L58</f>
        <v>0</v>
      </c>
      <c r="M57" s="371">
        <f>M58</f>
        <v>842.48045000000002</v>
      </c>
      <c r="N57" s="401"/>
      <c r="O57" s="405"/>
      <c r="P57" s="413"/>
      <c r="Q57" s="414">
        <f>M57/E57</f>
        <v>8.904677574489224E-2</v>
      </c>
    </row>
    <row r="58" spans="1:24" ht="113.25" customHeight="1" x14ac:dyDescent="0.25">
      <c r="A58" s="415" t="s">
        <v>250</v>
      </c>
      <c r="B58" s="870" t="s">
        <v>208</v>
      </c>
      <c r="C58" s="400"/>
      <c r="D58" s="417"/>
      <c r="E58" s="418">
        <v>9461.1</v>
      </c>
      <c r="F58" s="419"/>
      <c r="G58" s="420"/>
      <c r="H58" s="417"/>
      <c r="I58" s="418">
        <v>9461.1</v>
      </c>
      <c r="J58" s="419"/>
      <c r="K58" s="421"/>
      <c r="L58" s="422"/>
      <c r="M58" s="418">
        <v>842.48045000000002</v>
      </c>
      <c r="N58" s="419"/>
      <c r="O58" s="423"/>
      <c r="P58" s="424"/>
      <c r="Q58" s="406"/>
    </row>
    <row r="59" spans="1:24" ht="72" x14ac:dyDescent="0.25">
      <c r="A59" s="411" t="s">
        <v>291</v>
      </c>
      <c r="B59" s="412" t="s">
        <v>352</v>
      </c>
      <c r="C59" s="425" t="s">
        <v>42</v>
      </c>
      <c r="D59" s="381">
        <f>D60+D62+D61</f>
        <v>52219.8</v>
      </c>
      <c r="E59" s="381">
        <f>E60+E62+E61</f>
        <v>47138.9</v>
      </c>
      <c r="F59" s="401"/>
      <c r="G59" s="402"/>
      <c r="H59" s="381">
        <f>H60+H62+H61</f>
        <v>2231.3000000000002</v>
      </c>
      <c r="I59" s="381">
        <f>I60+I62+I61</f>
        <v>47138.9</v>
      </c>
      <c r="J59" s="401"/>
      <c r="K59" s="402"/>
      <c r="L59" s="381">
        <f>L60+L62</f>
        <v>0</v>
      </c>
      <c r="M59" s="381">
        <f>M60+M62+M61</f>
        <v>27658.100000000002</v>
      </c>
      <c r="N59" s="401"/>
      <c r="O59" s="405"/>
      <c r="P59" s="413"/>
      <c r="Q59" s="406"/>
    </row>
    <row r="60" spans="1:24" ht="79.5" customHeight="1" x14ac:dyDescent="0.25">
      <c r="A60" s="426" t="s">
        <v>264</v>
      </c>
      <c r="B60" s="427" t="s">
        <v>212</v>
      </c>
      <c r="C60" s="425" t="s">
        <v>42</v>
      </c>
      <c r="D60" s="428">
        <v>49988.5</v>
      </c>
      <c r="E60" s="348">
        <v>43600</v>
      </c>
      <c r="F60" s="429"/>
      <c r="G60" s="430"/>
      <c r="H60" s="431"/>
      <c r="I60" s="348">
        <f>E60</f>
        <v>43600</v>
      </c>
      <c r="J60" s="429"/>
      <c r="K60" s="430"/>
      <c r="L60" s="431"/>
      <c r="M60" s="353">
        <v>27533.7</v>
      </c>
      <c r="N60" s="429"/>
      <c r="O60" s="432"/>
      <c r="P60" s="936"/>
      <c r="Q60" s="406"/>
    </row>
    <row r="61" spans="1:24" ht="28.5" customHeight="1" x14ac:dyDescent="0.25">
      <c r="A61" s="433" t="s">
        <v>271</v>
      </c>
      <c r="B61" s="434" t="s">
        <v>213</v>
      </c>
      <c r="C61" s="425" t="s">
        <v>61</v>
      </c>
      <c r="D61" s="435">
        <v>2231.3000000000002</v>
      </c>
      <c r="E61" s="363">
        <v>538.9</v>
      </c>
      <c r="F61" s="401"/>
      <c r="G61" s="402"/>
      <c r="H61" s="381">
        <v>2231.3000000000002</v>
      </c>
      <c r="I61" s="363">
        <v>538.9</v>
      </c>
      <c r="J61" s="401"/>
      <c r="K61" s="402"/>
      <c r="L61" s="381"/>
      <c r="M61" s="368"/>
      <c r="N61" s="401"/>
      <c r="O61" s="405"/>
      <c r="P61" s="436"/>
      <c r="Q61" s="406"/>
    </row>
    <row r="62" spans="1:24" s="871" customFormat="1" ht="129.75" customHeight="1" thickBot="1" x14ac:dyDescent="0.3">
      <c r="A62" s="437"/>
      <c r="B62" s="438"/>
      <c r="C62" s="439" t="s">
        <v>42</v>
      </c>
      <c r="D62" s="440"/>
      <c r="E62" s="441">
        <v>3000</v>
      </c>
      <c r="F62" s="442"/>
      <c r="G62" s="443"/>
      <c r="H62" s="440"/>
      <c r="I62" s="348">
        <f>E62</f>
        <v>3000</v>
      </c>
      <c r="J62" s="442"/>
      <c r="K62" s="443"/>
      <c r="L62" s="444"/>
      <c r="M62" s="445">
        <v>124.4</v>
      </c>
      <c r="N62" s="442"/>
      <c r="O62" s="446"/>
      <c r="P62" s="447"/>
      <c r="Q62" s="448"/>
      <c r="R62" s="449"/>
      <c r="S62" s="449"/>
    </row>
    <row r="63" spans="1:24" s="890" customFormat="1" ht="16.5" thickBot="1" x14ac:dyDescent="0.3">
      <c r="A63" s="880"/>
      <c r="B63" s="881" t="s">
        <v>97</v>
      </c>
      <c r="C63" s="450"/>
      <c r="D63" s="733">
        <f>D9+D57+D59</f>
        <v>1219282.8</v>
      </c>
      <c r="E63" s="733">
        <f>E9+E57+E59</f>
        <v>3758020.9</v>
      </c>
      <c r="F63" s="885"/>
      <c r="G63" s="451"/>
      <c r="H63" s="733">
        <f>H9+H57+H59</f>
        <v>1169294.3</v>
      </c>
      <c r="I63" s="733">
        <f>I9+I57+I59</f>
        <v>3725966.6</v>
      </c>
      <c r="J63" s="885"/>
      <c r="K63" s="451"/>
      <c r="L63" s="733">
        <f>L9+L57+L59</f>
        <v>732665.78882000002</v>
      </c>
      <c r="M63" s="733">
        <f>M9+M57+M59</f>
        <v>3617240.3454499985</v>
      </c>
      <c r="N63" s="885"/>
      <c r="O63" s="888"/>
      <c r="P63" s="889"/>
      <c r="Q63" s="452">
        <f>(L63+M63)/(D63+E63)</f>
        <v>0.87394830543894642</v>
      </c>
      <c r="R63" s="453">
        <f>M63/E63</f>
        <v>0.96253864512834364</v>
      </c>
      <c r="S63" s="454">
        <f>L63/D63</f>
        <v>0.60089897833382044</v>
      </c>
      <c r="T63" s="891"/>
      <c r="U63" s="455"/>
      <c r="V63" s="455"/>
      <c r="W63" s="455"/>
      <c r="X63" s="455"/>
    </row>
    <row r="64" spans="1:24" s="890" customFormat="1" ht="16.5" hidden="1" thickBot="1" x14ac:dyDescent="0.3">
      <c r="A64" s="456"/>
      <c r="B64" s="457"/>
      <c r="C64" s="458"/>
      <c r="D64" s="459"/>
      <c r="E64" s="459"/>
      <c r="F64" s="460"/>
      <c r="G64" s="460"/>
      <c r="H64" s="459">
        <f>H63-H61</f>
        <v>1167063</v>
      </c>
      <c r="I64" s="459">
        <f>I63-I62-I60-I31</f>
        <v>3678240.6175000002</v>
      </c>
      <c r="J64" s="460"/>
      <c r="K64" s="460"/>
      <c r="L64" s="459"/>
      <c r="M64" s="459">
        <f>M63-M62-M60-M31</f>
        <v>3589422.2454499984</v>
      </c>
      <c r="N64" s="460"/>
      <c r="O64" s="461"/>
      <c r="P64" s="889"/>
      <c r="Q64" s="452"/>
      <c r="R64" s="453"/>
      <c r="S64" s="454"/>
      <c r="T64" s="891"/>
      <c r="U64" s="455"/>
      <c r="V64" s="455"/>
      <c r="W64" s="455"/>
      <c r="X64" s="455"/>
    </row>
    <row r="65" spans="1:18" ht="38.25" customHeight="1" thickBot="1" x14ac:dyDescent="0.35">
      <c r="A65" s="462" t="s">
        <v>102</v>
      </c>
      <c r="B65" s="463"/>
      <c r="C65" s="463"/>
      <c r="D65" s="463"/>
      <c r="E65" s="463"/>
      <c r="F65" s="463"/>
      <c r="G65" s="463"/>
      <c r="H65" s="463"/>
      <c r="I65" s="463"/>
      <c r="J65" s="463"/>
      <c r="K65" s="463"/>
      <c r="L65" s="463"/>
      <c r="M65" s="463"/>
      <c r="N65" s="463"/>
      <c r="O65" s="463"/>
      <c r="P65" s="464"/>
      <c r="Q65" s="356"/>
    </row>
    <row r="66" spans="1:18" ht="38.25" customHeight="1" x14ac:dyDescent="0.3">
      <c r="A66" s="465" t="s">
        <v>353</v>
      </c>
      <c r="B66" s="925" t="s">
        <v>314</v>
      </c>
      <c r="C66" s="466" t="s">
        <v>61</v>
      </c>
      <c r="D66" s="749">
        <f>D67+D68+D69+D70+D71+D72+D73+D74+D75+D76+D77+D78+D79+D80+D81+D82+D83+D84+D85+D86+D87+D88+D89+D90+D91</f>
        <v>800027.09999999986</v>
      </c>
      <c r="E66" s="469">
        <f>E67+E68+E69+E70+E71+E72+E73+E74+E75+E76+E77+E78+E79+E80+E81+E82+E83+E84+E85+E86+E87+E88+E89+E90+E91</f>
        <v>1568988.2999999998</v>
      </c>
      <c r="F66" s="467"/>
      <c r="G66" s="468"/>
      <c r="H66" s="749">
        <f>H67+H68+H69+H70+H71+H72+H73+H74+H75+H76+H77+H78+H79+H80+H81+H82+H83+H84+H85+H86+H87+H88+H89+H90+H91</f>
        <v>799921.79999999981</v>
      </c>
      <c r="I66" s="469">
        <f>I67+I68+I69+I70+I71+I72+I73+I74+I75+I76+I77+I78+I79+I80+I81+I82+I83+I84+I85+I86+I87+I88+I89+I90+I91</f>
        <v>1601042.5999999999</v>
      </c>
      <c r="J66" s="469"/>
      <c r="K66" s="468"/>
      <c r="L66" s="470">
        <f>L67+L68+L69+L70+L71+L72+L73+L74+L75+L76+L77+L78+L79+L80+L81+L82+L83+L84+L85+L86+L87+L88+L89+L90+L91</f>
        <v>610074.59161</v>
      </c>
      <c r="M66" s="469">
        <f>M67+M68+M69+M70+M71+M72+M73+M74+M75+M76+M77+M78+M79+M80+M81+M82+M83+M84+M85+M86+M87+M88+M89+M90+M91</f>
        <v>1455782.7437400001</v>
      </c>
      <c r="N66" s="470"/>
      <c r="O66" s="468"/>
      <c r="P66" s="470"/>
      <c r="Q66" s="471"/>
      <c r="R66" s="472"/>
    </row>
    <row r="67" spans="1:18" ht="38.25" x14ac:dyDescent="0.25">
      <c r="A67" s="344" t="s">
        <v>119</v>
      </c>
      <c r="B67" s="345" t="s">
        <v>158</v>
      </c>
      <c r="C67" s="361"/>
      <c r="D67" s="473"/>
      <c r="E67" s="348">
        <v>214417.9</v>
      </c>
      <c r="F67" s="474"/>
      <c r="G67" s="475"/>
      <c r="H67" s="473"/>
      <c r="I67" s="348">
        <v>211394</v>
      </c>
      <c r="J67" s="474"/>
      <c r="K67" s="476"/>
      <c r="L67" s="477"/>
      <c r="M67" s="866">
        <v>207771.71015</v>
      </c>
      <c r="N67" s="872"/>
      <c r="O67" s="873"/>
      <c r="P67" s="874"/>
      <c r="Q67" s="356"/>
    </row>
    <row r="68" spans="1:18" ht="63.75" x14ac:dyDescent="0.25">
      <c r="A68" s="359" t="s">
        <v>120</v>
      </c>
      <c r="B68" s="360" t="s">
        <v>159</v>
      </c>
      <c r="C68" s="361"/>
      <c r="D68" s="371"/>
      <c r="E68" s="363">
        <v>3600</v>
      </c>
      <c r="F68" s="372"/>
      <c r="G68" s="373"/>
      <c r="H68" s="371"/>
      <c r="I68" s="348">
        <f t="shared" ref="I68:I90" si="2">E68</f>
        <v>3600</v>
      </c>
      <c r="J68" s="372"/>
      <c r="K68" s="374"/>
      <c r="L68" s="478"/>
      <c r="M68" s="378">
        <v>2300</v>
      </c>
      <c r="N68" s="875"/>
      <c r="O68" s="933"/>
      <c r="P68" s="934"/>
      <c r="Q68" s="356"/>
    </row>
    <row r="69" spans="1:18" ht="76.5" customHeight="1" x14ac:dyDescent="0.25">
      <c r="A69" s="359" t="s">
        <v>121</v>
      </c>
      <c r="B69" s="360" t="s">
        <v>252</v>
      </c>
      <c r="C69" s="361"/>
      <c r="D69" s="371"/>
      <c r="E69" s="363">
        <v>2256.6999999999998</v>
      </c>
      <c r="F69" s="372"/>
      <c r="G69" s="373"/>
      <c r="H69" s="371"/>
      <c r="I69" s="348">
        <f t="shared" si="2"/>
        <v>2256.6999999999998</v>
      </c>
      <c r="J69" s="372"/>
      <c r="K69" s="374"/>
      <c r="L69" s="478"/>
      <c r="M69" s="378">
        <v>1493.56024</v>
      </c>
      <c r="N69" s="875"/>
      <c r="O69" s="933"/>
      <c r="P69" s="934"/>
      <c r="Q69" s="356"/>
    </row>
    <row r="70" spans="1:18" ht="72.75" customHeight="1" x14ac:dyDescent="0.25">
      <c r="A70" s="359" t="s">
        <v>122</v>
      </c>
      <c r="B70" s="360" t="s">
        <v>160</v>
      </c>
      <c r="C70" s="361"/>
      <c r="D70" s="371"/>
      <c r="E70" s="363">
        <v>3636.1</v>
      </c>
      <c r="F70" s="372"/>
      <c r="G70" s="373"/>
      <c r="H70" s="371"/>
      <c r="I70" s="348">
        <f t="shared" si="2"/>
        <v>3636.1</v>
      </c>
      <c r="J70" s="372"/>
      <c r="K70" s="374"/>
      <c r="L70" s="478"/>
      <c r="M70" s="378">
        <v>1611.0270700000001</v>
      </c>
      <c r="N70" s="875"/>
      <c r="O70" s="933"/>
      <c r="P70" s="934"/>
      <c r="Q70" s="356"/>
    </row>
    <row r="71" spans="1:18" ht="133.5" customHeight="1" x14ac:dyDescent="0.25">
      <c r="A71" s="359" t="s">
        <v>123</v>
      </c>
      <c r="B71" s="360" t="s">
        <v>254</v>
      </c>
      <c r="C71" s="361"/>
      <c r="D71" s="371"/>
      <c r="E71" s="363">
        <v>33.299999999999997</v>
      </c>
      <c r="F71" s="372"/>
      <c r="G71" s="373"/>
      <c r="H71" s="371"/>
      <c r="I71" s="348">
        <f t="shared" si="2"/>
        <v>33.299999999999997</v>
      </c>
      <c r="J71" s="372"/>
      <c r="K71" s="374"/>
      <c r="L71" s="478"/>
      <c r="M71" s="378">
        <v>0</v>
      </c>
      <c r="N71" s="875"/>
      <c r="O71" s="933"/>
      <c r="P71" s="934"/>
      <c r="Q71" s="356"/>
    </row>
    <row r="72" spans="1:18" ht="114.75" x14ac:dyDescent="0.25">
      <c r="A72" s="359" t="s">
        <v>248</v>
      </c>
      <c r="B72" s="360" t="s">
        <v>255</v>
      </c>
      <c r="C72" s="361"/>
      <c r="D72" s="371"/>
      <c r="E72" s="479">
        <v>519.6</v>
      </c>
      <c r="F72" s="480"/>
      <c r="G72" s="481"/>
      <c r="H72" s="482"/>
      <c r="I72" s="348">
        <v>519.6</v>
      </c>
      <c r="J72" s="480"/>
      <c r="K72" s="483"/>
      <c r="L72" s="484"/>
      <c r="M72" s="378">
        <v>452.1</v>
      </c>
      <c r="N72" s="875"/>
      <c r="O72" s="933"/>
      <c r="P72" s="934"/>
      <c r="Q72" s="356"/>
    </row>
    <row r="73" spans="1:18" ht="127.5" customHeight="1" x14ac:dyDescent="0.25">
      <c r="A73" s="359" t="s">
        <v>249</v>
      </c>
      <c r="B73" s="360" t="s">
        <v>163</v>
      </c>
      <c r="C73" s="361"/>
      <c r="D73" s="371"/>
      <c r="E73" s="363">
        <v>171075.5</v>
      </c>
      <c r="F73" s="372"/>
      <c r="G73" s="373"/>
      <c r="H73" s="371"/>
      <c r="I73" s="348">
        <v>169075.5</v>
      </c>
      <c r="J73" s="372"/>
      <c r="K73" s="374"/>
      <c r="L73" s="478"/>
      <c r="M73" s="378">
        <v>168601.76014</v>
      </c>
      <c r="N73" s="875"/>
      <c r="O73" s="933"/>
      <c r="P73" s="934"/>
      <c r="Q73" s="356"/>
    </row>
    <row r="74" spans="1:18" ht="61.5" customHeight="1" x14ac:dyDescent="0.25">
      <c r="A74" s="359" t="s">
        <v>307</v>
      </c>
      <c r="B74" s="360" t="s">
        <v>164</v>
      </c>
      <c r="C74" s="400" t="s">
        <v>61</v>
      </c>
      <c r="D74" s="371"/>
      <c r="E74" s="363">
        <v>557.1</v>
      </c>
      <c r="F74" s="372"/>
      <c r="G74" s="373"/>
      <c r="H74" s="371"/>
      <c r="I74" s="348">
        <v>557.1</v>
      </c>
      <c r="J74" s="372"/>
      <c r="K74" s="374"/>
      <c r="L74" s="478"/>
      <c r="M74" s="368">
        <v>449.29718000000003</v>
      </c>
      <c r="N74" s="875"/>
      <c r="O74" s="933"/>
      <c r="P74" s="934"/>
      <c r="Q74" s="356"/>
    </row>
    <row r="75" spans="1:18" ht="25.5" x14ac:dyDescent="0.25">
      <c r="A75" s="359" t="s">
        <v>211</v>
      </c>
      <c r="B75" s="360" t="s">
        <v>165</v>
      </c>
      <c r="C75" s="400"/>
      <c r="D75" s="371"/>
      <c r="E75" s="479">
        <v>7923</v>
      </c>
      <c r="F75" s="480"/>
      <c r="G75" s="481"/>
      <c r="H75" s="482"/>
      <c r="I75" s="348">
        <v>14573</v>
      </c>
      <c r="J75" s="480"/>
      <c r="K75" s="483"/>
      <c r="L75" s="484"/>
      <c r="M75" s="485">
        <v>10253.769039999999</v>
      </c>
      <c r="N75" s="875"/>
      <c r="O75" s="933"/>
      <c r="P75" s="934"/>
      <c r="Q75" s="356"/>
    </row>
    <row r="76" spans="1:18" ht="40.5" customHeight="1" x14ac:dyDescent="0.25">
      <c r="A76" s="359" t="s">
        <v>214</v>
      </c>
      <c r="B76" s="360" t="s">
        <v>166</v>
      </c>
      <c r="C76" s="400"/>
      <c r="D76" s="486"/>
      <c r="E76" s="401">
        <v>253.8</v>
      </c>
      <c r="F76" s="487"/>
      <c r="G76" s="488"/>
      <c r="H76" s="486"/>
      <c r="I76" s="348">
        <f t="shared" si="2"/>
        <v>253.8</v>
      </c>
      <c r="J76" s="487"/>
      <c r="K76" s="489"/>
      <c r="L76" s="486"/>
      <c r="M76" s="490">
        <v>0</v>
      </c>
      <c r="N76" s="491"/>
      <c r="O76" s="492"/>
      <c r="P76" s="493"/>
      <c r="Q76" s="356"/>
    </row>
    <row r="77" spans="1:18" ht="76.5" customHeight="1" x14ac:dyDescent="0.25">
      <c r="A77" s="359" t="s">
        <v>233</v>
      </c>
      <c r="B77" s="360" t="s">
        <v>256</v>
      </c>
      <c r="C77" s="400"/>
      <c r="D77" s="371">
        <v>295705.3</v>
      </c>
      <c r="E77" s="363">
        <v>281538.5</v>
      </c>
      <c r="F77" s="372"/>
      <c r="G77" s="373"/>
      <c r="H77" s="371">
        <f>D77</f>
        <v>295705.3</v>
      </c>
      <c r="I77" s="348">
        <v>288342.8</v>
      </c>
      <c r="J77" s="372"/>
      <c r="K77" s="374"/>
      <c r="L77" s="371">
        <v>241413.28745</v>
      </c>
      <c r="M77" s="378">
        <v>236337.12344</v>
      </c>
      <c r="N77" s="875"/>
      <c r="O77" s="933"/>
      <c r="P77" s="934"/>
      <c r="Q77" s="356"/>
    </row>
    <row r="78" spans="1:18" ht="67.5" customHeight="1" x14ac:dyDescent="0.25">
      <c r="A78" s="359" t="s">
        <v>316</v>
      </c>
      <c r="B78" s="360" t="s">
        <v>257</v>
      </c>
      <c r="C78" s="400"/>
      <c r="D78" s="371"/>
      <c r="E78" s="363">
        <v>146.9</v>
      </c>
      <c r="F78" s="401"/>
      <c r="G78" s="402"/>
      <c r="H78" s="371"/>
      <c r="I78" s="348">
        <v>146.9</v>
      </c>
      <c r="J78" s="401"/>
      <c r="K78" s="403"/>
      <c r="L78" s="371"/>
      <c r="M78" s="378">
        <v>144.83635000000001</v>
      </c>
      <c r="N78" s="494"/>
      <c r="O78" s="405"/>
      <c r="P78" s="413"/>
      <c r="Q78" s="356"/>
    </row>
    <row r="79" spans="1:18" ht="51" x14ac:dyDescent="0.25">
      <c r="A79" s="359" t="s">
        <v>317</v>
      </c>
      <c r="B79" s="360" t="s">
        <v>167</v>
      </c>
      <c r="C79" s="400"/>
      <c r="D79" s="371"/>
      <c r="E79" s="363">
        <v>308442.59999999998</v>
      </c>
      <c r="F79" s="401"/>
      <c r="G79" s="402"/>
      <c r="H79" s="371"/>
      <c r="I79" s="348">
        <v>332066.5</v>
      </c>
      <c r="J79" s="401"/>
      <c r="K79" s="403"/>
      <c r="L79" s="371"/>
      <c r="M79" s="378">
        <v>327244.05871000001</v>
      </c>
      <c r="N79" s="494"/>
      <c r="O79" s="405"/>
      <c r="P79" s="413"/>
      <c r="Q79" s="356"/>
    </row>
    <row r="80" spans="1:18" ht="81" customHeight="1" x14ac:dyDescent="0.25">
      <c r="A80" s="359" t="s">
        <v>318</v>
      </c>
      <c r="B80" s="360" t="s">
        <v>168</v>
      </c>
      <c r="C80" s="400"/>
      <c r="D80" s="371"/>
      <c r="E80" s="363">
        <v>2369.4</v>
      </c>
      <c r="F80" s="401"/>
      <c r="G80" s="402"/>
      <c r="H80" s="371"/>
      <c r="I80" s="348">
        <f t="shared" si="2"/>
        <v>2369.4</v>
      </c>
      <c r="J80" s="401"/>
      <c r="K80" s="403"/>
      <c r="L80" s="371"/>
      <c r="M80" s="378">
        <v>2084.6464500000002</v>
      </c>
      <c r="N80" s="494"/>
      <c r="O80" s="405"/>
      <c r="P80" s="413"/>
      <c r="Q80" s="356"/>
    </row>
    <row r="81" spans="1:20" ht="101.25" customHeight="1" x14ac:dyDescent="0.25">
      <c r="A81" s="359" t="s">
        <v>319</v>
      </c>
      <c r="B81" s="360" t="s">
        <v>258</v>
      </c>
      <c r="C81" s="400"/>
      <c r="D81" s="371"/>
      <c r="E81" s="363">
        <v>1789.2</v>
      </c>
      <c r="F81" s="401"/>
      <c r="G81" s="402"/>
      <c r="H81" s="404"/>
      <c r="I81" s="348">
        <v>1789.2</v>
      </c>
      <c r="J81" s="495"/>
      <c r="K81" s="496"/>
      <c r="L81" s="404"/>
      <c r="M81" s="378">
        <v>1757.62817</v>
      </c>
      <c r="N81" s="494"/>
      <c r="O81" s="405"/>
      <c r="P81" s="935"/>
      <c r="Q81" s="497"/>
      <c r="R81" s="497"/>
    </row>
    <row r="82" spans="1:20" ht="95.25" customHeight="1" x14ac:dyDescent="0.25">
      <c r="A82" s="359" t="s">
        <v>320</v>
      </c>
      <c r="B82" s="360" t="s">
        <v>169</v>
      </c>
      <c r="C82" s="400"/>
      <c r="D82" s="371">
        <v>9156.7000000000007</v>
      </c>
      <c r="E82" s="363"/>
      <c r="F82" s="401"/>
      <c r="G82" s="402"/>
      <c r="H82" s="404">
        <f t="shared" ref="H82:H87" si="3">D82</f>
        <v>9156.7000000000007</v>
      </c>
      <c r="I82" s="348">
        <f t="shared" si="2"/>
        <v>0</v>
      </c>
      <c r="J82" s="401"/>
      <c r="K82" s="403"/>
      <c r="L82" s="371">
        <v>3620.56835</v>
      </c>
      <c r="M82" s="378"/>
      <c r="N82" s="494"/>
      <c r="O82" s="405"/>
      <c r="P82" s="413"/>
      <c r="Q82" s="356"/>
    </row>
    <row r="83" spans="1:20" ht="83.25" customHeight="1" x14ac:dyDescent="0.25">
      <c r="A83" s="359" t="s">
        <v>321</v>
      </c>
      <c r="B83" s="360" t="s">
        <v>170</v>
      </c>
      <c r="C83" s="400"/>
      <c r="D83" s="371">
        <v>437451.6</v>
      </c>
      <c r="E83" s="363"/>
      <c r="F83" s="401"/>
      <c r="G83" s="402"/>
      <c r="H83" s="404">
        <f t="shared" si="3"/>
        <v>437451.6</v>
      </c>
      <c r="I83" s="348">
        <f t="shared" si="2"/>
        <v>0</v>
      </c>
      <c r="J83" s="401"/>
      <c r="K83" s="403"/>
      <c r="L83" s="371">
        <v>325997.16414000001</v>
      </c>
      <c r="M83" s="378"/>
      <c r="N83" s="494"/>
      <c r="O83" s="405"/>
      <c r="P83" s="413"/>
      <c r="Q83" s="356"/>
    </row>
    <row r="84" spans="1:20" ht="110.25" customHeight="1" x14ac:dyDescent="0.25">
      <c r="A84" s="359" t="s">
        <v>322</v>
      </c>
      <c r="B84" s="360" t="s">
        <v>171</v>
      </c>
      <c r="C84" s="400" t="s">
        <v>61</v>
      </c>
      <c r="D84" s="371">
        <v>2.7</v>
      </c>
      <c r="E84" s="363"/>
      <c r="F84" s="401"/>
      <c r="G84" s="402"/>
      <c r="H84" s="404">
        <f t="shared" si="3"/>
        <v>2.7</v>
      </c>
      <c r="I84" s="348">
        <f t="shared" si="2"/>
        <v>0</v>
      </c>
      <c r="J84" s="401"/>
      <c r="K84" s="403"/>
      <c r="L84" s="371">
        <v>0</v>
      </c>
      <c r="M84" s="378"/>
      <c r="N84" s="494"/>
      <c r="O84" s="405"/>
      <c r="P84" s="498"/>
      <c r="Q84" s="356"/>
    </row>
    <row r="85" spans="1:20" ht="88.5" customHeight="1" x14ac:dyDescent="0.25">
      <c r="A85" s="359" t="s">
        <v>323</v>
      </c>
      <c r="B85" s="360" t="s">
        <v>172</v>
      </c>
      <c r="C85" s="400"/>
      <c r="D85" s="371">
        <v>0.6</v>
      </c>
      <c r="E85" s="363"/>
      <c r="F85" s="401"/>
      <c r="G85" s="402"/>
      <c r="H85" s="404">
        <f t="shared" si="3"/>
        <v>0.6</v>
      </c>
      <c r="I85" s="348">
        <f t="shared" si="2"/>
        <v>0</v>
      </c>
      <c r="J85" s="401"/>
      <c r="K85" s="403"/>
      <c r="L85" s="404">
        <v>0</v>
      </c>
      <c r="M85" s="368"/>
      <c r="N85" s="494"/>
      <c r="O85" s="405"/>
      <c r="P85" s="935"/>
      <c r="Q85" s="356"/>
    </row>
    <row r="86" spans="1:20" ht="70.5" customHeight="1" x14ac:dyDescent="0.25">
      <c r="A86" s="359" t="s">
        <v>324</v>
      </c>
      <c r="B86" s="360" t="s">
        <v>173</v>
      </c>
      <c r="C86" s="400"/>
      <c r="D86" s="371">
        <v>50543.199999999997</v>
      </c>
      <c r="E86" s="363"/>
      <c r="F86" s="401"/>
      <c r="G86" s="402"/>
      <c r="H86" s="404">
        <f t="shared" si="3"/>
        <v>50543.199999999997</v>
      </c>
      <c r="I86" s="348">
        <f t="shared" si="2"/>
        <v>0</v>
      </c>
      <c r="J86" s="401"/>
      <c r="K86" s="403"/>
      <c r="L86" s="404">
        <v>32192.59217</v>
      </c>
      <c r="M86" s="368"/>
      <c r="N86" s="494"/>
      <c r="O86" s="405"/>
      <c r="P86" s="935"/>
      <c r="Q86" s="356"/>
    </row>
    <row r="87" spans="1:20" ht="88.5" customHeight="1" x14ac:dyDescent="0.25">
      <c r="A87" s="359" t="s">
        <v>325</v>
      </c>
      <c r="B87" s="360" t="s">
        <v>174</v>
      </c>
      <c r="C87" s="400"/>
      <c r="D87" s="371">
        <v>7061.7</v>
      </c>
      <c r="E87" s="363"/>
      <c r="F87" s="401"/>
      <c r="G87" s="402"/>
      <c r="H87" s="404">
        <f t="shared" si="3"/>
        <v>7061.7</v>
      </c>
      <c r="I87" s="348">
        <f t="shared" si="2"/>
        <v>0</v>
      </c>
      <c r="J87" s="401"/>
      <c r="K87" s="403"/>
      <c r="L87" s="404">
        <v>6850.9795000000004</v>
      </c>
      <c r="M87" s="368"/>
      <c r="N87" s="494"/>
      <c r="O87" s="405"/>
      <c r="P87" s="935"/>
      <c r="Q87" s="356"/>
    </row>
    <row r="88" spans="1:20" ht="228.75" customHeight="1" x14ac:dyDescent="0.25">
      <c r="A88" s="359" t="s">
        <v>326</v>
      </c>
      <c r="B88" s="360" t="s">
        <v>175</v>
      </c>
      <c r="C88" s="400"/>
      <c r="D88" s="371">
        <v>105.3</v>
      </c>
      <c r="E88" s="363"/>
      <c r="F88" s="401"/>
      <c r="G88" s="402"/>
      <c r="H88" s="404"/>
      <c r="I88" s="348">
        <f t="shared" si="2"/>
        <v>0</v>
      </c>
      <c r="J88" s="401"/>
      <c r="K88" s="403"/>
      <c r="L88" s="371">
        <v>0</v>
      </c>
      <c r="M88" s="368"/>
      <c r="N88" s="494"/>
      <c r="O88" s="405"/>
      <c r="P88" s="935"/>
      <c r="Q88" s="356"/>
    </row>
    <row r="89" spans="1:20" ht="86.25" customHeight="1" x14ac:dyDescent="0.25">
      <c r="A89" s="359" t="s">
        <v>327</v>
      </c>
      <c r="B89" s="937" t="s">
        <v>253</v>
      </c>
      <c r="C89" s="400"/>
      <c r="D89" s="371"/>
      <c r="E89" s="363">
        <v>11547.2</v>
      </c>
      <c r="F89" s="401"/>
      <c r="G89" s="402"/>
      <c r="H89" s="371"/>
      <c r="I89" s="348">
        <v>11547.2</v>
      </c>
      <c r="J89" s="401"/>
      <c r="K89" s="403"/>
      <c r="L89" s="404"/>
      <c r="M89" s="368">
        <v>11151.555</v>
      </c>
      <c r="N89" s="494"/>
      <c r="O89" s="405"/>
      <c r="P89" s="935"/>
      <c r="Q89" s="356"/>
    </row>
    <row r="90" spans="1:20" ht="54" customHeight="1" x14ac:dyDescent="0.25">
      <c r="A90" s="359" t="s">
        <v>328</v>
      </c>
      <c r="B90" s="937" t="s">
        <v>161</v>
      </c>
      <c r="C90" s="400"/>
      <c r="D90" s="371"/>
      <c r="E90" s="363">
        <v>544644</v>
      </c>
      <c r="F90" s="401"/>
      <c r="G90" s="402"/>
      <c r="H90" s="371"/>
      <c r="I90" s="348">
        <f t="shared" si="2"/>
        <v>544644</v>
      </c>
      <c r="J90" s="401"/>
      <c r="K90" s="403"/>
      <c r="L90" s="371"/>
      <c r="M90" s="378">
        <v>471268.54680000001</v>
      </c>
      <c r="N90" s="494"/>
      <c r="O90" s="405"/>
      <c r="P90" s="498"/>
      <c r="Q90" s="356"/>
    </row>
    <row r="91" spans="1:20" ht="39" thickBot="1" x14ac:dyDescent="0.3">
      <c r="A91" s="359" t="s">
        <v>329</v>
      </c>
      <c r="B91" s="360" t="s">
        <v>162</v>
      </c>
      <c r="C91" s="400"/>
      <c r="D91" s="371"/>
      <c r="E91" s="363">
        <v>14237.5</v>
      </c>
      <c r="F91" s="401"/>
      <c r="G91" s="402"/>
      <c r="H91" s="371"/>
      <c r="I91" s="348">
        <v>14237.5</v>
      </c>
      <c r="J91" s="401"/>
      <c r="K91" s="403"/>
      <c r="L91" s="404"/>
      <c r="M91" s="368">
        <v>12861.125</v>
      </c>
      <c r="N91" s="494"/>
      <c r="O91" s="405"/>
      <c r="P91" s="935"/>
      <c r="Q91" s="356"/>
    </row>
    <row r="92" spans="1:20" s="890" customFormat="1" ht="16.5" thickBot="1" x14ac:dyDescent="0.3">
      <c r="A92" s="499"/>
      <c r="B92" s="500" t="s">
        <v>97</v>
      </c>
      <c r="C92" s="501"/>
      <c r="D92" s="751">
        <f>D66</f>
        <v>800027.09999999986</v>
      </c>
      <c r="E92" s="751">
        <f>E66</f>
        <v>1568988.2999999998</v>
      </c>
      <c r="F92" s="502"/>
      <c r="G92" s="503"/>
      <c r="H92" s="751">
        <f>H66</f>
        <v>799921.79999999981</v>
      </c>
      <c r="I92" s="751">
        <f>I66</f>
        <v>1601042.5999999999</v>
      </c>
      <c r="J92" s="502"/>
      <c r="K92" s="504"/>
      <c r="L92" s="751">
        <f>L66</f>
        <v>610074.59161</v>
      </c>
      <c r="M92" s="751">
        <f>M66</f>
        <v>1455782.7437400001</v>
      </c>
      <c r="N92" s="505"/>
      <c r="O92" s="506"/>
      <c r="P92" s="507"/>
      <c r="Q92" s="452">
        <f>(L92+M92)/(D92+E92)</f>
        <v>0.872032041391542</v>
      </c>
      <c r="R92" s="453">
        <f>M92/E92</f>
        <v>0.92784805580768204</v>
      </c>
      <c r="S92" s="454">
        <f>L92/D92</f>
        <v>0.76256740754156971</v>
      </c>
      <c r="T92" s="891"/>
    </row>
    <row r="93" spans="1:20" ht="22.5" customHeight="1" thickBot="1" x14ac:dyDescent="0.3">
      <c r="A93" s="508" t="s">
        <v>103</v>
      </c>
      <c r="B93" s="509"/>
      <c r="C93" s="509"/>
      <c r="D93" s="509"/>
      <c r="E93" s="509"/>
      <c r="F93" s="509"/>
      <c r="G93" s="509"/>
      <c r="H93" s="509"/>
      <c r="I93" s="509"/>
      <c r="J93" s="509"/>
      <c r="K93" s="509"/>
      <c r="L93" s="509"/>
      <c r="M93" s="509"/>
      <c r="N93" s="509"/>
      <c r="O93" s="509"/>
      <c r="P93" s="510"/>
      <c r="Q93" s="356"/>
    </row>
    <row r="94" spans="1:20" ht="119.25" customHeight="1" x14ac:dyDescent="0.25">
      <c r="A94" s="511" t="s">
        <v>315</v>
      </c>
      <c r="B94" s="925" t="s">
        <v>354</v>
      </c>
      <c r="C94" s="512" t="s">
        <v>526</v>
      </c>
      <c r="D94" s="513">
        <f>D95+D109+D111+D118</f>
        <v>4598.8</v>
      </c>
      <c r="E94" s="514">
        <f>E95+E109+E111+E118</f>
        <v>31910</v>
      </c>
      <c r="F94" s="515"/>
      <c r="G94" s="511"/>
      <c r="H94" s="513">
        <f>H95+H109+H111+H118</f>
        <v>4598.8</v>
      </c>
      <c r="I94" s="514">
        <f>I95+I109+I111+I118</f>
        <v>31910</v>
      </c>
      <c r="J94" s="515"/>
      <c r="K94" s="511"/>
      <c r="L94" s="513">
        <f>L95+L109+L111+L118</f>
        <v>1434.9</v>
      </c>
      <c r="M94" s="514">
        <f>M95+M109+M111+M118</f>
        <v>9748.0796200000004</v>
      </c>
      <c r="N94" s="515"/>
      <c r="O94" s="511"/>
      <c r="P94" s="516"/>
      <c r="Q94" s="517"/>
    </row>
    <row r="95" spans="1:20" ht="117" customHeight="1" x14ac:dyDescent="0.25">
      <c r="A95" s="518" t="s">
        <v>119</v>
      </c>
      <c r="B95" s="519" t="s">
        <v>178</v>
      </c>
      <c r="C95" s="520"/>
      <c r="D95" s="521">
        <f>D96+D97+D108</f>
        <v>4348.8</v>
      </c>
      <c r="E95" s="521">
        <f>E96+E97+E108</f>
        <v>25750</v>
      </c>
      <c r="F95" s="522"/>
      <c r="G95" s="523"/>
      <c r="H95" s="521">
        <f>H96+H97+H108</f>
        <v>4348.8</v>
      </c>
      <c r="I95" s="521">
        <f>I96+I97+I108</f>
        <v>25750</v>
      </c>
      <c r="J95" s="524"/>
      <c r="K95" s="525"/>
      <c r="L95" s="526">
        <f>L97+L108</f>
        <v>1434.9</v>
      </c>
      <c r="M95" s="521">
        <f>M96+M97+M108</f>
        <v>5327.2996199999998</v>
      </c>
      <c r="N95" s="522"/>
      <c r="O95" s="523"/>
      <c r="P95" s="527"/>
      <c r="Q95" s="356"/>
    </row>
    <row r="96" spans="1:20" ht="114" customHeight="1" x14ac:dyDescent="0.25">
      <c r="A96" s="528" t="s">
        <v>355</v>
      </c>
      <c r="B96" s="693" t="s">
        <v>0</v>
      </c>
      <c r="C96" s="529" t="s">
        <v>42</v>
      </c>
      <c r="D96" s="526"/>
      <c r="E96" s="348">
        <v>14050</v>
      </c>
      <c r="F96" s="429"/>
      <c r="G96" s="430"/>
      <c r="H96" s="348"/>
      <c r="I96" s="348">
        <v>14050</v>
      </c>
      <c r="J96" s="524"/>
      <c r="K96" s="525"/>
      <c r="L96" s="526"/>
      <c r="M96" s="348">
        <f>86.08+1563.8+2631.9</f>
        <v>4281.78</v>
      </c>
      <c r="N96" s="522"/>
      <c r="O96" s="523"/>
      <c r="P96" s="527"/>
      <c r="Q96" s="356"/>
    </row>
    <row r="97" spans="1:17" ht="92.25" customHeight="1" x14ac:dyDescent="0.25">
      <c r="A97" s="530"/>
      <c r="B97" s="694"/>
      <c r="C97" s="531" t="s">
        <v>61</v>
      </c>
      <c r="D97" s="532">
        <v>4348.8</v>
      </c>
      <c r="E97" s="363">
        <v>1000</v>
      </c>
      <c r="F97" s="401"/>
      <c r="G97" s="402"/>
      <c r="H97" s="479">
        <v>4348.8</v>
      </c>
      <c r="I97" s="363">
        <v>1000</v>
      </c>
      <c r="J97" s="533"/>
      <c r="K97" s="525"/>
      <c r="L97" s="532">
        <v>1434.9</v>
      </c>
      <c r="M97" s="363">
        <v>286.21962000000002</v>
      </c>
      <c r="N97" s="490"/>
      <c r="O97" s="534"/>
      <c r="P97" s="535"/>
      <c r="Q97" s="356"/>
    </row>
    <row r="98" spans="1:17" ht="63.75" hidden="1" customHeight="1" x14ac:dyDescent="0.25">
      <c r="A98" s="536" t="s">
        <v>265</v>
      </c>
      <c r="B98" s="537" t="s">
        <v>180</v>
      </c>
      <c r="C98" s="531"/>
      <c r="D98" s="381"/>
      <c r="E98" s="363"/>
      <c r="F98" s="401"/>
      <c r="G98" s="402"/>
      <c r="H98" s="371"/>
      <c r="I98" s="363"/>
      <c r="J98" s="494"/>
      <c r="K98" s="538"/>
      <c r="L98" s="371"/>
      <c r="M98" s="368"/>
      <c r="N98" s="401"/>
      <c r="O98" s="402"/>
      <c r="P98" s="413"/>
      <c r="Q98" s="356"/>
    </row>
    <row r="99" spans="1:17" ht="63.75" hidden="1" customHeight="1" x14ac:dyDescent="0.25">
      <c r="A99" s="921" t="s">
        <v>266</v>
      </c>
      <c r="B99" s="537" t="s">
        <v>181</v>
      </c>
      <c r="C99" s="531"/>
      <c r="D99" s="381"/>
      <c r="E99" s="363"/>
      <c r="F99" s="372"/>
      <c r="G99" s="373"/>
      <c r="H99" s="371"/>
      <c r="I99" s="363"/>
      <c r="J99" s="875"/>
      <c r="K99" s="916"/>
      <c r="L99" s="478"/>
      <c r="M99" s="368"/>
      <c r="N99" s="372"/>
      <c r="O99" s="373"/>
      <c r="P99" s="934"/>
      <c r="Q99" s="356"/>
    </row>
    <row r="100" spans="1:17" ht="76.5" hidden="1" customHeight="1" x14ac:dyDescent="0.25">
      <c r="A100" s="921" t="s">
        <v>267</v>
      </c>
      <c r="B100" s="537" t="s">
        <v>182</v>
      </c>
      <c r="C100" s="531"/>
      <c r="D100" s="381"/>
      <c r="E100" s="363"/>
      <c r="F100" s="372"/>
      <c r="G100" s="373"/>
      <c r="H100" s="371"/>
      <c r="I100" s="363"/>
      <c r="J100" s="875"/>
      <c r="K100" s="916"/>
      <c r="L100" s="478"/>
      <c r="M100" s="368"/>
      <c r="N100" s="372"/>
      <c r="O100" s="373"/>
      <c r="P100" s="934"/>
      <c r="Q100" s="356"/>
    </row>
    <row r="101" spans="1:17" ht="0.75" hidden="1" customHeight="1" x14ac:dyDescent="0.25">
      <c r="A101" s="921" t="s">
        <v>268</v>
      </c>
      <c r="B101" s="537" t="s">
        <v>183</v>
      </c>
      <c r="C101" s="531"/>
      <c r="D101" s="381"/>
      <c r="E101" s="363"/>
      <c r="F101" s="372"/>
      <c r="G101" s="373"/>
      <c r="H101" s="371"/>
      <c r="I101" s="363"/>
      <c r="J101" s="875"/>
      <c r="K101" s="916"/>
      <c r="L101" s="478"/>
      <c r="M101" s="368"/>
      <c r="N101" s="372"/>
      <c r="O101" s="373"/>
      <c r="P101" s="934"/>
      <c r="Q101" s="356"/>
    </row>
    <row r="102" spans="1:17" ht="76.5" hidden="1" customHeight="1" x14ac:dyDescent="0.25">
      <c r="A102" s="921" t="s">
        <v>269</v>
      </c>
      <c r="B102" s="537" t="s">
        <v>261</v>
      </c>
      <c r="C102" s="531"/>
      <c r="D102" s="381"/>
      <c r="E102" s="363"/>
      <c r="F102" s="372"/>
      <c r="G102" s="373"/>
      <c r="H102" s="371"/>
      <c r="I102" s="363"/>
      <c r="J102" s="875"/>
      <c r="K102" s="916"/>
      <c r="L102" s="478"/>
      <c r="M102" s="368"/>
      <c r="N102" s="372"/>
      <c r="O102" s="373"/>
      <c r="P102" s="934"/>
      <c r="Q102" s="356"/>
    </row>
    <row r="103" spans="1:17" ht="63.75" hidden="1" customHeight="1" x14ac:dyDescent="0.25">
      <c r="A103" s="539" t="s">
        <v>270</v>
      </c>
      <c r="B103" s="540" t="s">
        <v>184</v>
      </c>
      <c r="C103" s="541"/>
      <c r="D103" s="473"/>
      <c r="E103" s="348">
        <v>0</v>
      </c>
      <c r="F103" s="474"/>
      <c r="G103" s="475"/>
      <c r="H103" s="473"/>
      <c r="I103" s="348">
        <v>0</v>
      </c>
      <c r="J103" s="872"/>
      <c r="K103" s="895"/>
      <c r="L103" s="477"/>
      <c r="M103" s="353">
        <v>0</v>
      </c>
      <c r="N103" s="474"/>
      <c r="O103" s="475"/>
      <c r="P103" s="874"/>
      <c r="Q103" s="356"/>
    </row>
    <row r="104" spans="1:17" ht="51" hidden="1" customHeight="1" x14ac:dyDescent="0.25">
      <c r="A104" s="542" t="s">
        <v>120</v>
      </c>
      <c r="B104" s="918" t="s">
        <v>185</v>
      </c>
      <c r="C104" s="541"/>
      <c r="D104" s="486"/>
      <c r="E104" s="543">
        <f>E105</f>
        <v>0</v>
      </c>
      <c r="F104" s="487"/>
      <c r="G104" s="488"/>
      <c r="H104" s="486"/>
      <c r="I104" s="543">
        <f>I105</f>
        <v>0</v>
      </c>
      <c r="J104" s="491"/>
      <c r="K104" s="544"/>
      <c r="L104" s="545"/>
      <c r="M104" s="546">
        <f>M105</f>
        <v>0</v>
      </c>
      <c r="N104" s="487"/>
      <c r="O104" s="488"/>
      <c r="P104" s="493"/>
      <c r="Q104" s="356"/>
    </row>
    <row r="105" spans="1:17" ht="63.75" hidden="1" customHeight="1" x14ac:dyDescent="0.25">
      <c r="A105" s="542" t="s">
        <v>3</v>
      </c>
      <c r="B105" s="918" t="s">
        <v>186</v>
      </c>
      <c r="C105" s="541"/>
      <c r="D105" s="486"/>
      <c r="E105" s="543">
        <f>E106+E107</f>
        <v>0</v>
      </c>
      <c r="F105" s="487"/>
      <c r="G105" s="488"/>
      <c r="H105" s="486"/>
      <c r="I105" s="543">
        <f>I106+I107</f>
        <v>0</v>
      </c>
      <c r="J105" s="491"/>
      <c r="K105" s="544"/>
      <c r="L105" s="545"/>
      <c r="M105" s="546">
        <f>M106+M107</f>
        <v>0</v>
      </c>
      <c r="N105" s="487"/>
      <c r="O105" s="488"/>
      <c r="P105" s="493"/>
      <c r="Q105" s="356"/>
    </row>
    <row r="106" spans="1:17" ht="76.5" hidden="1" customHeight="1" x14ac:dyDescent="0.25">
      <c r="A106" s="921" t="s">
        <v>479</v>
      </c>
      <c r="B106" s="537" t="s">
        <v>181</v>
      </c>
      <c r="C106" s="541"/>
      <c r="D106" s="371"/>
      <c r="E106" s="363"/>
      <c r="F106" s="372"/>
      <c r="G106" s="373"/>
      <c r="H106" s="371"/>
      <c r="I106" s="363"/>
      <c r="J106" s="875"/>
      <c r="K106" s="916"/>
      <c r="L106" s="478"/>
      <c r="M106" s="368"/>
      <c r="N106" s="372"/>
      <c r="O106" s="373"/>
      <c r="P106" s="934"/>
      <c r="Q106" s="356"/>
    </row>
    <row r="107" spans="1:17" ht="167.25" hidden="1" customHeight="1" x14ac:dyDescent="0.25">
      <c r="A107" s="921" t="s">
        <v>480</v>
      </c>
      <c r="B107" s="537" t="s">
        <v>187</v>
      </c>
      <c r="C107" s="541"/>
      <c r="D107" s="371"/>
      <c r="E107" s="363"/>
      <c r="F107" s="372"/>
      <c r="G107" s="373"/>
      <c r="H107" s="371"/>
      <c r="I107" s="363"/>
      <c r="J107" s="875"/>
      <c r="K107" s="916"/>
      <c r="L107" s="478"/>
      <c r="M107" s="368"/>
      <c r="N107" s="372"/>
      <c r="O107" s="373"/>
      <c r="P107" s="934"/>
      <c r="Q107" s="356"/>
    </row>
    <row r="108" spans="1:17" ht="178.5" customHeight="1" x14ac:dyDescent="0.25">
      <c r="A108" s="536" t="s">
        <v>1</v>
      </c>
      <c r="B108" s="937" t="s">
        <v>2</v>
      </c>
      <c r="C108" s="529" t="s">
        <v>42</v>
      </c>
      <c r="D108" s="371"/>
      <c r="E108" s="363">
        <v>10700</v>
      </c>
      <c r="F108" s="372"/>
      <c r="G108" s="373"/>
      <c r="H108" s="371"/>
      <c r="I108" s="363">
        <v>10700</v>
      </c>
      <c r="J108" s="875"/>
      <c r="K108" s="916"/>
      <c r="L108" s="478"/>
      <c r="M108" s="368">
        <v>759.3</v>
      </c>
      <c r="N108" s="372"/>
      <c r="O108" s="373"/>
      <c r="P108" s="934"/>
      <c r="Q108" s="356"/>
    </row>
    <row r="109" spans="1:17" ht="76.5" customHeight="1" x14ac:dyDescent="0.25">
      <c r="A109" s="547" t="s">
        <v>120</v>
      </c>
      <c r="B109" s="548" t="s">
        <v>185</v>
      </c>
      <c r="C109" s="541" t="s">
        <v>61</v>
      </c>
      <c r="D109" s="371">
        <f>D110</f>
        <v>0</v>
      </c>
      <c r="E109" s="371">
        <f>E110</f>
        <v>800</v>
      </c>
      <c r="F109" s="372"/>
      <c r="G109" s="373"/>
      <c r="H109" s="371">
        <f>H110</f>
        <v>0</v>
      </c>
      <c r="I109" s="371">
        <f>I110</f>
        <v>800</v>
      </c>
      <c r="J109" s="875"/>
      <c r="K109" s="916"/>
      <c r="L109" s="371">
        <f>L110</f>
        <v>0</v>
      </c>
      <c r="M109" s="371">
        <f>M110</f>
        <v>800</v>
      </c>
      <c r="N109" s="372"/>
      <c r="O109" s="373"/>
      <c r="P109" s="934"/>
      <c r="Q109" s="356"/>
    </row>
    <row r="110" spans="1:17" ht="57.75" customHeight="1" x14ac:dyDescent="0.25">
      <c r="A110" s="536" t="s">
        <v>3</v>
      </c>
      <c r="B110" s="937" t="s">
        <v>186</v>
      </c>
      <c r="C110" s="541"/>
      <c r="D110" s="371"/>
      <c r="E110" s="363">
        <v>800</v>
      </c>
      <c r="F110" s="372"/>
      <c r="G110" s="373"/>
      <c r="H110" s="371"/>
      <c r="I110" s="363">
        <v>800</v>
      </c>
      <c r="J110" s="875"/>
      <c r="K110" s="916"/>
      <c r="L110" s="478"/>
      <c r="M110" s="368">
        <v>800</v>
      </c>
      <c r="N110" s="372"/>
      <c r="O110" s="373"/>
      <c r="P110" s="934"/>
      <c r="Q110" s="356"/>
    </row>
    <row r="111" spans="1:17" ht="38.25" x14ac:dyDescent="0.25">
      <c r="A111" s="549" t="s">
        <v>121</v>
      </c>
      <c r="B111" s="918" t="s">
        <v>188</v>
      </c>
      <c r="C111" s="377"/>
      <c r="D111" s="543">
        <f>D112+D113</f>
        <v>0</v>
      </c>
      <c r="E111" s="543">
        <f>E112+E113</f>
        <v>710</v>
      </c>
      <c r="F111" s="487"/>
      <c r="G111" s="488"/>
      <c r="H111" s="543">
        <f>H112+H113</f>
        <v>0</v>
      </c>
      <c r="I111" s="543">
        <f>I112+I113</f>
        <v>710</v>
      </c>
      <c r="J111" s="550"/>
      <c r="K111" s="551"/>
      <c r="L111" s="543">
        <f>L112+L113</f>
        <v>0</v>
      </c>
      <c r="M111" s="543">
        <f>M112+M113</f>
        <v>470.78</v>
      </c>
      <c r="N111" s="487"/>
      <c r="O111" s="488"/>
      <c r="P111" s="493"/>
      <c r="Q111" s="356"/>
    </row>
    <row r="112" spans="1:17" ht="159.75" customHeight="1" x14ac:dyDescent="0.25">
      <c r="A112" s="552" t="s">
        <v>176</v>
      </c>
      <c r="B112" s="537" t="s">
        <v>189</v>
      </c>
      <c r="C112" s="377"/>
      <c r="D112" s="371"/>
      <c r="E112" s="363">
        <v>100</v>
      </c>
      <c r="F112" s="372"/>
      <c r="G112" s="373"/>
      <c r="H112" s="371"/>
      <c r="I112" s="363">
        <f t="shared" ref="I112:I117" si="4">E112</f>
        <v>100</v>
      </c>
      <c r="J112" s="553"/>
      <c r="K112" s="554"/>
      <c r="L112" s="478"/>
      <c r="M112" s="368"/>
      <c r="N112" s="372"/>
      <c r="O112" s="373"/>
      <c r="P112" s="934"/>
      <c r="Q112" s="356"/>
    </row>
    <row r="113" spans="1:19" ht="127.5" x14ac:dyDescent="0.25">
      <c r="A113" s="536" t="s">
        <v>177</v>
      </c>
      <c r="B113" s="537" t="s">
        <v>190</v>
      </c>
      <c r="C113" s="377" t="s">
        <v>61</v>
      </c>
      <c r="D113" s="543">
        <f>D114+D115+D116+D117</f>
        <v>0</v>
      </c>
      <c r="E113" s="543">
        <f>E114+E115+E116+E117</f>
        <v>610</v>
      </c>
      <c r="F113" s="487"/>
      <c r="G113" s="488"/>
      <c r="H113" s="543">
        <f>H114+H115+H116+H117</f>
        <v>0</v>
      </c>
      <c r="I113" s="363">
        <f t="shared" si="4"/>
        <v>610</v>
      </c>
      <c r="J113" s="550"/>
      <c r="K113" s="551"/>
      <c r="L113" s="543">
        <f>L114+L115+L116+L117</f>
        <v>0</v>
      </c>
      <c r="M113" s="543">
        <f>M114+M115+M116+M117</f>
        <v>470.78</v>
      </c>
      <c r="N113" s="487"/>
      <c r="O113" s="488"/>
      <c r="P113" s="493"/>
      <c r="Q113" s="356"/>
    </row>
    <row r="114" spans="1:19" ht="70.5" customHeight="1" x14ac:dyDescent="0.25">
      <c r="A114" s="555" t="s">
        <v>4</v>
      </c>
      <c r="B114" s="537" t="s">
        <v>191</v>
      </c>
      <c r="C114" s="541"/>
      <c r="D114" s="371"/>
      <c r="E114" s="363">
        <v>100</v>
      </c>
      <c r="F114" s="372"/>
      <c r="G114" s="373"/>
      <c r="H114" s="371"/>
      <c r="I114" s="363">
        <f t="shared" si="4"/>
        <v>100</v>
      </c>
      <c r="J114" s="556"/>
      <c r="K114" s="557"/>
      <c r="L114" s="558"/>
      <c r="M114" s="363">
        <v>69.650000000000006</v>
      </c>
      <c r="N114" s="372"/>
      <c r="O114" s="373"/>
      <c r="P114" s="934"/>
      <c r="Q114" s="356"/>
    </row>
    <row r="115" spans="1:19" ht="51" x14ac:dyDescent="0.25">
      <c r="A115" s="555" t="s">
        <v>5</v>
      </c>
      <c r="B115" s="537" t="s">
        <v>192</v>
      </c>
      <c r="C115" s="541"/>
      <c r="D115" s="371"/>
      <c r="E115" s="363">
        <v>160</v>
      </c>
      <c r="F115" s="372"/>
      <c r="G115" s="373"/>
      <c r="H115" s="371"/>
      <c r="I115" s="363">
        <f t="shared" si="4"/>
        <v>160</v>
      </c>
      <c r="J115" s="556"/>
      <c r="K115" s="557"/>
      <c r="L115" s="558"/>
      <c r="M115" s="363">
        <v>121.75</v>
      </c>
      <c r="N115" s="372"/>
      <c r="O115" s="373"/>
      <c r="P115" s="934"/>
      <c r="Q115" s="356"/>
    </row>
    <row r="116" spans="1:19" ht="51" x14ac:dyDescent="0.25">
      <c r="A116" s="555" t="s">
        <v>6</v>
      </c>
      <c r="B116" s="537" t="s">
        <v>193</v>
      </c>
      <c r="C116" s="541"/>
      <c r="D116" s="371"/>
      <c r="E116" s="363">
        <v>200</v>
      </c>
      <c r="F116" s="372"/>
      <c r="G116" s="373"/>
      <c r="H116" s="371"/>
      <c r="I116" s="363">
        <f t="shared" si="4"/>
        <v>200</v>
      </c>
      <c r="J116" s="556"/>
      <c r="K116" s="557"/>
      <c r="L116" s="558"/>
      <c r="M116" s="363">
        <v>139.38</v>
      </c>
      <c r="N116" s="372"/>
      <c r="O116" s="373"/>
      <c r="P116" s="934"/>
      <c r="Q116" s="356"/>
    </row>
    <row r="117" spans="1:19" ht="38.25" x14ac:dyDescent="0.25">
      <c r="A117" s="555" t="s">
        <v>7</v>
      </c>
      <c r="B117" s="537" t="s">
        <v>194</v>
      </c>
      <c r="C117" s="541"/>
      <c r="D117" s="371"/>
      <c r="E117" s="363">
        <v>150</v>
      </c>
      <c r="F117" s="372"/>
      <c r="G117" s="373"/>
      <c r="H117" s="371"/>
      <c r="I117" s="363">
        <f t="shared" si="4"/>
        <v>150</v>
      </c>
      <c r="J117" s="556"/>
      <c r="K117" s="557"/>
      <c r="L117" s="558"/>
      <c r="M117" s="363">
        <v>140</v>
      </c>
      <c r="N117" s="372"/>
      <c r="O117" s="373"/>
      <c r="P117" s="934"/>
      <c r="Q117" s="356"/>
    </row>
    <row r="118" spans="1:19" x14ac:dyDescent="0.25">
      <c r="A118" s="542" t="s">
        <v>122</v>
      </c>
      <c r="B118" s="918" t="s">
        <v>104</v>
      </c>
      <c r="C118" s="541"/>
      <c r="D118" s="559">
        <f>D119+D120</f>
        <v>250</v>
      </c>
      <c r="E118" s="543">
        <f>E119+E120</f>
        <v>4650</v>
      </c>
      <c r="F118" s="487"/>
      <c r="G118" s="488"/>
      <c r="H118" s="559">
        <f>H119+H120</f>
        <v>250</v>
      </c>
      <c r="I118" s="543">
        <f>I119+I120</f>
        <v>4650</v>
      </c>
      <c r="J118" s="550"/>
      <c r="K118" s="551"/>
      <c r="L118" s="559">
        <f>L119+L120</f>
        <v>0</v>
      </c>
      <c r="M118" s="543">
        <f>M119+M120</f>
        <v>3150</v>
      </c>
      <c r="N118" s="487"/>
      <c r="O118" s="488"/>
      <c r="P118" s="493"/>
      <c r="Q118" s="356"/>
    </row>
    <row r="119" spans="1:19" ht="25.5" x14ac:dyDescent="0.25">
      <c r="A119" s="921" t="s">
        <v>8</v>
      </c>
      <c r="B119" s="537" t="s">
        <v>195</v>
      </c>
      <c r="C119" s="354"/>
      <c r="D119" s="482"/>
      <c r="E119" s="363">
        <v>4500</v>
      </c>
      <c r="F119" s="372"/>
      <c r="G119" s="373"/>
      <c r="H119" s="371"/>
      <c r="I119" s="363">
        <v>4500</v>
      </c>
      <c r="J119" s="553"/>
      <c r="K119" s="554"/>
      <c r="L119" s="478"/>
      <c r="M119" s="378">
        <v>3000</v>
      </c>
      <c r="N119" s="372"/>
      <c r="O119" s="373"/>
      <c r="P119" s="934"/>
      <c r="Q119" s="356"/>
    </row>
    <row r="120" spans="1:19" ht="25.5" x14ac:dyDescent="0.25">
      <c r="A120" s="921" t="s">
        <v>449</v>
      </c>
      <c r="B120" s="537" t="s">
        <v>448</v>
      </c>
      <c r="C120" s="520"/>
      <c r="D120" s="560">
        <v>250</v>
      </c>
      <c r="E120" s="363">
        <v>150</v>
      </c>
      <c r="F120" s="372"/>
      <c r="G120" s="372"/>
      <c r="H120" s="401">
        <v>250</v>
      </c>
      <c r="I120" s="363">
        <v>150</v>
      </c>
      <c r="J120" s="553"/>
      <c r="K120" s="553"/>
      <c r="L120" s="372"/>
      <c r="M120" s="378">
        <v>150</v>
      </c>
      <c r="N120" s="372"/>
      <c r="O120" s="372"/>
      <c r="P120" s="875"/>
      <c r="Q120" s="356"/>
    </row>
    <row r="121" spans="1:19" ht="89.25" x14ac:dyDescent="0.25">
      <c r="A121" s="561" t="s">
        <v>350</v>
      </c>
      <c r="B121" s="918" t="s">
        <v>467</v>
      </c>
      <c r="C121" s="520"/>
      <c r="D121" s="560">
        <f>D122</f>
        <v>5286.7</v>
      </c>
      <c r="E121" s="560">
        <f>E122</f>
        <v>0</v>
      </c>
      <c r="F121" s="560"/>
      <c r="G121" s="560"/>
      <c r="H121" s="560">
        <f>H122</f>
        <v>5286.7</v>
      </c>
      <c r="I121" s="560">
        <f>I122</f>
        <v>0</v>
      </c>
      <c r="J121" s="560"/>
      <c r="K121" s="560"/>
      <c r="L121" s="560">
        <f>L122</f>
        <v>0</v>
      </c>
      <c r="M121" s="560">
        <f>M122</f>
        <v>0</v>
      </c>
      <c r="N121" s="372"/>
      <c r="O121" s="372"/>
      <c r="P121" s="875"/>
      <c r="Q121" s="356"/>
    </row>
    <row r="122" spans="1:19" ht="115.5" thickBot="1" x14ac:dyDescent="0.3">
      <c r="A122" s="562" t="s">
        <v>250</v>
      </c>
      <c r="B122" s="563" t="s">
        <v>215</v>
      </c>
      <c r="C122" s="564"/>
      <c r="D122" s="565">
        <v>5286.7</v>
      </c>
      <c r="E122" s="441"/>
      <c r="F122" s="566"/>
      <c r="G122" s="567"/>
      <c r="H122" s="568">
        <v>5286.7</v>
      </c>
      <c r="I122" s="441"/>
      <c r="J122" s="569"/>
      <c r="K122" s="570"/>
      <c r="L122" s="571"/>
      <c r="M122" s="445"/>
      <c r="N122" s="566"/>
      <c r="O122" s="567"/>
      <c r="P122" s="572"/>
      <c r="Q122" s="356"/>
    </row>
    <row r="123" spans="1:19" s="890" customFormat="1" ht="63.75" customHeight="1" thickBot="1" x14ac:dyDescent="0.3">
      <c r="A123" s="573"/>
      <c r="B123" s="881" t="s">
        <v>97</v>
      </c>
      <c r="C123" s="882"/>
      <c r="D123" s="748">
        <f>D94+D121</f>
        <v>9885.5</v>
      </c>
      <c r="E123" s="748">
        <f>E94</f>
        <v>31910</v>
      </c>
      <c r="F123" s="574"/>
      <c r="G123" s="575"/>
      <c r="H123" s="748">
        <f>H94+H121</f>
        <v>9885.5</v>
      </c>
      <c r="I123" s="748">
        <f>I94</f>
        <v>31910</v>
      </c>
      <c r="J123" s="576"/>
      <c r="K123" s="577"/>
      <c r="L123" s="748">
        <f>L94+L121</f>
        <v>1434.9</v>
      </c>
      <c r="M123" s="748">
        <f>M94</f>
        <v>9748.0796200000004</v>
      </c>
      <c r="N123" s="885"/>
      <c r="O123" s="451"/>
      <c r="P123" s="889"/>
      <c r="Q123" s="452">
        <f>(L123+M123)/(D123+E123)</f>
        <v>0.26756420236628348</v>
      </c>
      <c r="R123" s="453">
        <f>M123/E123</f>
        <v>0.30548666938263869</v>
      </c>
      <c r="S123" s="454">
        <f>L123/D123</f>
        <v>0.14515199028880685</v>
      </c>
    </row>
    <row r="124" spans="1:19" s="890" customFormat="1" ht="15.75" thickBot="1" x14ac:dyDescent="0.3">
      <c r="A124" s="578"/>
      <c r="B124" s="457"/>
      <c r="C124" s="579"/>
      <c r="D124" s="581"/>
      <c r="E124" s="581"/>
      <c r="F124" s="580"/>
      <c r="G124" s="580"/>
      <c r="H124" s="581"/>
      <c r="I124" s="581"/>
      <c r="J124" s="582"/>
      <c r="K124" s="582"/>
      <c r="L124" s="581"/>
      <c r="M124" s="581">
        <f>M123-M96-M108</f>
        <v>4706.9996200000005</v>
      </c>
      <c r="N124" s="460"/>
      <c r="O124" s="460"/>
      <c r="P124" s="889"/>
      <c r="Q124" s="356"/>
      <c r="R124" s="454"/>
      <c r="S124" s="454"/>
    </row>
    <row r="125" spans="1:19" ht="19.5" thickBot="1" x14ac:dyDescent="0.35">
      <c r="A125" s="462" t="s">
        <v>9</v>
      </c>
      <c r="B125" s="463"/>
      <c r="C125" s="463"/>
      <c r="D125" s="463"/>
      <c r="E125" s="463"/>
      <c r="F125" s="463"/>
      <c r="G125" s="463"/>
      <c r="H125" s="463"/>
      <c r="I125" s="463"/>
      <c r="J125" s="463"/>
      <c r="K125" s="463"/>
      <c r="L125" s="463"/>
      <c r="M125" s="463"/>
      <c r="N125" s="463"/>
      <c r="O125" s="463"/>
      <c r="P125" s="464"/>
      <c r="Q125" s="356"/>
    </row>
    <row r="126" spans="1:19" ht="63.75" customHeight="1" x14ac:dyDescent="0.25">
      <c r="A126" s="926" t="s">
        <v>315</v>
      </c>
      <c r="B126" s="925" t="s">
        <v>10</v>
      </c>
      <c r="C126" s="960" t="s">
        <v>469</v>
      </c>
      <c r="D126" s="939">
        <f>D127+D128+D129+D130+D131+D132</f>
        <v>199089.4</v>
      </c>
      <c r="E126" s="939">
        <f>E127+E128+E129+E130+E131+E132</f>
        <v>49642.86</v>
      </c>
      <c r="F126" s="940"/>
      <c r="G126" s="938"/>
      <c r="H126" s="939">
        <f>H127+H128+H129+H130+H131+H132</f>
        <v>199089.4</v>
      </c>
      <c r="I126" s="939">
        <f>I127+I128+I129+I130+I131+I132</f>
        <v>42626.987000000001</v>
      </c>
      <c r="J126" s="940"/>
      <c r="K126" s="938"/>
      <c r="L126" s="939">
        <f>L127+L128+L129+L130+L131+L132</f>
        <v>106898.79839</v>
      </c>
      <c r="M126" s="939">
        <f>M127+M128+M129+M130+M131+M132</f>
        <v>28043.062200000004</v>
      </c>
      <c r="N126" s="940"/>
      <c r="O126" s="941"/>
      <c r="P126" s="938"/>
      <c r="Q126" s="356"/>
    </row>
    <row r="127" spans="1:19" s="948" customFormat="1" ht="51" x14ac:dyDescent="0.25">
      <c r="A127" s="927" t="s">
        <v>119</v>
      </c>
      <c r="B127" s="928" t="s">
        <v>106</v>
      </c>
      <c r="C127" s="583" t="s">
        <v>469</v>
      </c>
      <c r="D127" s="894"/>
      <c r="E127" s="894">
        <v>41838.06</v>
      </c>
      <c r="F127" s="942"/>
      <c r="G127" s="943"/>
      <c r="H127" s="944"/>
      <c r="I127" s="894">
        <v>35008.906999999999</v>
      </c>
      <c r="J127" s="942"/>
      <c r="K127" s="945"/>
      <c r="L127" s="946"/>
      <c r="M127" s="947">
        <v>23010.74</v>
      </c>
      <c r="N127" s="872"/>
      <c r="O127" s="873"/>
      <c r="P127" s="936"/>
      <c r="Q127" s="356"/>
      <c r="R127" s="584"/>
      <c r="S127" s="584"/>
    </row>
    <row r="128" spans="1:19" ht="170.25" customHeight="1" x14ac:dyDescent="0.35">
      <c r="A128" s="913" t="s">
        <v>120</v>
      </c>
      <c r="B128" s="869" t="s">
        <v>285</v>
      </c>
      <c r="C128" s="586"/>
      <c r="D128" s="949"/>
      <c r="E128" s="950">
        <v>3531.3</v>
      </c>
      <c r="F128" s="951"/>
      <c r="G128" s="952"/>
      <c r="H128" s="949"/>
      <c r="I128" s="894">
        <v>3344.58</v>
      </c>
      <c r="J128" s="951"/>
      <c r="K128" s="953"/>
      <c r="L128" s="954"/>
      <c r="M128" s="950">
        <v>2655</v>
      </c>
      <c r="N128" s="875"/>
      <c r="O128" s="933"/>
      <c r="P128" s="934"/>
      <c r="Q128" s="356"/>
      <c r="R128" s="955"/>
    </row>
    <row r="129" spans="1:20" ht="75" customHeight="1" x14ac:dyDescent="0.25">
      <c r="A129" s="876" t="s">
        <v>121</v>
      </c>
      <c r="B129" s="869" t="s">
        <v>283</v>
      </c>
      <c r="C129" s="586"/>
      <c r="D129" s="949"/>
      <c r="E129" s="957">
        <v>4023.5</v>
      </c>
      <c r="F129" s="951"/>
      <c r="G129" s="952"/>
      <c r="H129" s="949"/>
      <c r="I129" s="894">
        <f>2803.75+1219.75</f>
        <v>4023.5</v>
      </c>
      <c r="J129" s="951"/>
      <c r="K129" s="953"/>
      <c r="L129" s="954"/>
      <c r="M129" s="958">
        <f>2183.0492+172.5</f>
        <v>2355.5491999999999</v>
      </c>
      <c r="N129" s="875"/>
      <c r="O129" s="933"/>
      <c r="P129" s="934"/>
      <c r="Q129" s="356"/>
    </row>
    <row r="130" spans="1:20" ht="165.75" customHeight="1" x14ac:dyDescent="0.25">
      <c r="A130" s="914" t="s">
        <v>122</v>
      </c>
      <c r="B130" s="869" t="s">
        <v>11</v>
      </c>
      <c r="C130" s="586"/>
      <c r="D130" s="949"/>
      <c r="E130" s="957">
        <v>100</v>
      </c>
      <c r="F130" s="951"/>
      <c r="G130" s="952"/>
      <c r="H130" s="949"/>
      <c r="I130" s="894">
        <f t="shared" ref="I130:I132" si="5">E130</f>
        <v>100</v>
      </c>
      <c r="J130" s="951"/>
      <c r="K130" s="953"/>
      <c r="L130" s="954"/>
      <c r="M130" s="958">
        <v>0</v>
      </c>
      <c r="N130" s="875"/>
      <c r="O130" s="933"/>
      <c r="P130" s="934"/>
      <c r="Q130" s="356"/>
    </row>
    <row r="131" spans="1:20" ht="25.5" x14ac:dyDescent="0.25">
      <c r="A131" s="916" t="s">
        <v>123</v>
      </c>
      <c r="B131" s="869" t="s">
        <v>12</v>
      </c>
      <c r="C131" s="586"/>
      <c r="D131" s="949"/>
      <c r="E131" s="950">
        <v>150</v>
      </c>
      <c r="F131" s="951"/>
      <c r="G131" s="952"/>
      <c r="H131" s="949"/>
      <c r="I131" s="894">
        <f>21.773+128.227</f>
        <v>150</v>
      </c>
      <c r="J131" s="951"/>
      <c r="K131" s="953"/>
      <c r="L131" s="954"/>
      <c r="M131" s="958">
        <v>21.773</v>
      </c>
      <c r="N131" s="875"/>
      <c r="O131" s="933"/>
      <c r="P131" s="934"/>
      <c r="Q131" s="356"/>
    </row>
    <row r="132" spans="1:20" ht="140.25" x14ac:dyDescent="0.25">
      <c r="A132" s="915" t="s">
        <v>248</v>
      </c>
      <c r="B132" s="877" t="s">
        <v>305</v>
      </c>
      <c r="C132" s="586"/>
      <c r="D132" s="949">
        <v>199089.4</v>
      </c>
      <c r="E132" s="950"/>
      <c r="F132" s="951"/>
      <c r="G132" s="952"/>
      <c r="H132" s="949">
        <f>D132</f>
        <v>199089.4</v>
      </c>
      <c r="I132" s="894">
        <f t="shared" si="5"/>
        <v>0</v>
      </c>
      <c r="J132" s="951"/>
      <c r="K132" s="953"/>
      <c r="L132" s="949">
        <v>106898.79839</v>
      </c>
      <c r="M132" s="950"/>
      <c r="N132" s="875"/>
      <c r="O132" s="933"/>
      <c r="P132" s="935"/>
      <c r="Q132" s="356"/>
    </row>
    <row r="133" spans="1:20" ht="51" x14ac:dyDescent="0.25">
      <c r="A133" s="930" t="s">
        <v>350</v>
      </c>
      <c r="B133" s="931" t="s">
        <v>13</v>
      </c>
      <c r="C133" s="586"/>
      <c r="D133" s="949">
        <f>D134+D135</f>
        <v>0</v>
      </c>
      <c r="E133" s="949">
        <f>E134+E135</f>
        <v>845.30000000000007</v>
      </c>
      <c r="F133" s="951"/>
      <c r="G133" s="952"/>
      <c r="H133" s="949">
        <f>H134+H135</f>
        <v>0</v>
      </c>
      <c r="I133" s="949">
        <f>I134+I135</f>
        <v>845.30000000000007</v>
      </c>
      <c r="J133" s="951"/>
      <c r="K133" s="953"/>
      <c r="L133" s="949">
        <f>L134+L135</f>
        <v>0</v>
      </c>
      <c r="M133" s="949">
        <f>M134+M135</f>
        <v>48.72</v>
      </c>
      <c r="N133" s="875"/>
      <c r="O133" s="933"/>
      <c r="P133" s="934"/>
      <c r="Q133" s="356"/>
    </row>
    <row r="134" spans="1:20" ht="68.25" customHeight="1" x14ac:dyDescent="0.25">
      <c r="A134" s="914" t="s">
        <v>250</v>
      </c>
      <c r="B134" s="869" t="s">
        <v>284</v>
      </c>
      <c r="C134" s="586"/>
      <c r="D134" s="949"/>
      <c r="E134" s="957">
        <v>545.20000000000005</v>
      </c>
      <c r="F134" s="951"/>
      <c r="G134" s="952"/>
      <c r="H134" s="949"/>
      <c r="I134" s="957">
        <f>E134</f>
        <v>545.20000000000005</v>
      </c>
      <c r="J134" s="951"/>
      <c r="K134" s="953"/>
      <c r="L134" s="954"/>
      <c r="M134" s="958">
        <v>0</v>
      </c>
      <c r="N134" s="875"/>
      <c r="O134" s="933"/>
      <c r="P134" s="934"/>
      <c r="Q134" s="356"/>
    </row>
    <row r="135" spans="1:20" ht="38.25" customHeight="1" thickBot="1" x14ac:dyDescent="0.3">
      <c r="A135" s="916" t="s">
        <v>251</v>
      </c>
      <c r="B135" s="869" t="s">
        <v>282</v>
      </c>
      <c r="C135" s="587"/>
      <c r="D135" s="949"/>
      <c r="E135" s="950">
        <v>300.10000000000002</v>
      </c>
      <c r="F135" s="951"/>
      <c r="G135" s="952"/>
      <c r="H135" s="949"/>
      <c r="I135" s="957">
        <f>E135</f>
        <v>300.10000000000002</v>
      </c>
      <c r="J135" s="951"/>
      <c r="K135" s="953"/>
      <c r="L135" s="954"/>
      <c r="M135" s="958">
        <v>48.72</v>
      </c>
      <c r="N135" s="875"/>
      <c r="O135" s="933"/>
      <c r="P135" s="934"/>
      <c r="Q135" s="356"/>
    </row>
    <row r="136" spans="1:20" s="890" customFormat="1" ht="16.5" thickBot="1" x14ac:dyDescent="0.3">
      <c r="A136" s="880"/>
      <c r="B136" s="881" t="s">
        <v>97</v>
      </c>
      <c r="C136" s="882"/>
      <c r="D136" s="959">
        <f>D126+D133</f>
        <v>199089.4</v>
      </c>
      <c r="E136" s="959">
        <f>E126+E133</f>
        <v>50488.160000000003</v>
      </c>
      <c r="F136" s="883"/>
      <c r="G136" s="884"/>
      <c r="H136" s="959">
        <f>H126+H133</f>
        <v>199089.4</v>
      </c>
      <c r="I136" s="959">
        <f>I126+I133</f>
        <v>43472.287000000004</v>
      </c>
      <c r="J136" s="885"/>
      <c r="K136" s="886"/>
      <c r="L136" s="959">
        <f>L126+L133</f>
        <v>106898.79839</v>
      </c>
      <c r="M136" s="959">
        <f>M126+M133</f>
        <v>28091.782200000005</v>
      </c>
      <c r="N136" s="887"/>
      <c r="O136" s="888"/>
      <c r="P136" s="889"/>
      <c r="Q136" s="452">
        <f>(L136+M136)/(H136+I136)*100</f>
        <v>55.652062062876396</v>
      </c>
      <c r="R136" s="454"/>
      <c r="S136" s="454"/>
      <c r="T136" s="891"/>
    </row>
    <row r="137" spans="1:20" s="890" customFormat="1" ht="19.5" customHeight="1" x14ac:dyDescent="0.3">
      <c r="A137" s="588" t="s">
        <v>107</v>
      </c>
      <c r="B137" s="589"/>
      <c r="C137" s="589"/>
      <c r="D137" s="589"/>
      <c r="E137" s="589"/>
      <c r="F137" s="589"/>
      <c r="G137" s="589"/>
      <c r="H137" s="589"/>
      <c r="I137" s="589"/>
      <c r="J137" s="589"/>
      <c r="K137" s="589"/>
      <c r="L137" s="589"/>
      <c r="M137" s="589"/>
      <c r="N137" s="589"/>
      <c r="O137" s="589"/>
      <c r="P137" s="590"/>
      <c r="Q137" s="356"/>
      <c r="R137" s="454"/>
      <c r="S137" s="454"/>
    </row>
    <row r="138" spans="1:20" s="919" customFormat="1" ht="51" x14ac:dyDescent="0.2">
      <c r="A138" s="920" t="s">
        <v>315</v>
      </c>
      <c r="B138" s="918" t="s">
        <v>14</v>
      </c>
      <c r="C138" s="591" t="s">
        <v>469</v>
      </c>
      <c r="D138" s="917">
        <f>D139+D140+D141</f>
        <v>2396.4798999999998</v>
      </c>
      <c r="E138" s="917">
        <f>E139+E140+E141</f>
        <v>313.09999999999997</v>
      </c>
      <c r="F138" s="917"/>
      <c r="G138" s="917"/>
      <c r="H138" s="917">
        <f>H139+H140+H141</f>
        <v>2396.4798999999998</v>
      </c>
      <c r="I138" s="917">
        <f>I139+I140+I141</f>
        <v>313.09999999999997</v>
      </c>
      <c r="J138" s="917"/>
      <c r="K138" s="917"/>
      <c r="L138" s="917">
        <f>L139+L140+L141</f>
        <v>2217.3000000000002</v>
      </c>
      <c r="M138" s="917">
        <f>M139+M140+M141</f>
        <v>7.5860000000000003</v>
      </c>
      <c r="N138" s="917"/>
      <c r="O138" s="917"/>
      <c r="P138" s="917"/>
      <c r="Q138" s="517"/>
      <c r="R138" s="592"/>
      <c r="S138" s="592"/>
    </row>
    <row r="139" spans="1:20" ht="31.5" x14ac:dyDescent="0.25">
      <c r="A139" s="892" t="s">
        <v>119</v>
      </c>
      <c r="B139" s="937" t="s">
        <v>15</v>
      </c>
      <c r="C139" s="593"/>
      <c r="D139" s="893"/>
      <c r="E139" s="894">
        <v>265.7</v>
      </c>
      <c r="F139" s="872"/>
      <c r="G139" s="873"/>
      <c r="H139" s="893"/>
      <c r="I139" s="894">
        <f>E139</f>
        <v>265.7</v>
      </c>
      <c r="J139" s="872"/>
      <c r="K139" s="895"/>
      <c r="L139" s="896"/>
      <c r="M139" s="866">
        <v>7.5860000000000003</v>
      </c>
      <c r="N139" s="872"/>
      <c r="O139" s="873"/>
      <c r="P139" s="874"/>
      <c r="Q139" s="356"/>
    </row>
    <row r="140" spans="1:20" ht="96" customHeight="1" x14ac:dyDescent="0.25">
      <c r="A140" s="897" t="s">
        <v>120</v>
      </c>
      <c r="B140" s="898" t="s">
        <v>263</v>
      </c>
      <c r="C140" s="593"/>
      <c r="D140" s="899"/>
      <c r="E140" s="900">
        <v>47.4</v>
      </c>
      <c r="F140" s="878"/>
      <c r="G140" s="879"/>
      <c r="H140" s="899"/>
      <c r="I140" s="894">
        <f>E140</f>
        <v>47.4</v>
      </c>
      <c r="J140" s="878"/>
      <c r="K140" s="901"/>
      <c r="L140" s="902"/>
      <c r="M140" s="903">
        <v>0</v>
      </c>
      <c r="N140" s="878"/>
      <c r="O140" s="879"/>
      <c r="P140" s="904"/>
      <c r="Q140" s="356"/>
    </row>
    <row r="141" spans="1:20" ht="51" customHeight="1" thickBot="1" x14ac:dyDescent="0.3">
      <c r="A141" s="905" t="s">
        <v>121</v>
      </c>
      <c r="B141" s="870" t="s">
        <v>221</v>
      </c>
      <c r="C141" s="594"/>
      <c r="D141" s="899">
        <v>2396.4798999999998</v>
      </c>
      <c r="E141" s="900"/>
      <c r="F141" s="878"/>
      <c r="G141" s="879"/>
      <c r="H141" s="899">
        <v>2396.4798999999998</v>
      </c>
      <c r="I141" s="900"/>
      <c r="J141" s="878"/>
      <c r="K141" s="901"/>
      <c r="L141" s="906">
        <v>2217.3000000000002</v>
      </c>
      <c r="M141" s="903">
        <v>0</v>
      </c>
      <c r="N141" s="878"/>
      <c r="O141" s="879"/>
      <c r="P141" s="904"/>
      <c r="Q141" s="356"/>
    </row>
    <row r="142" spans="1:20" s="890" customFormat="1" ht="33" customHeight="1" thickBot="1" x14ac:dyDescent="0.3">
      <c r="A142" s="880"/>
      <c r="B142" s="881" t="s">
        <v>97</v>
      </c>
      <c r="C142" s="882"/>
      <c r="D142" s="907">
        <f>D138</f>
        <v>2396.4798999999998</v>
      </c>
      <c r="E142" s="907">
        <f>E138</f>
        <v>313.09999999999997</v>
      </c>
      <c r="F142" s="887"/>
      <c r="G142" s="888"/>
      <c r="H142" s="907">
        <f>H138</f>
        <v>2396.4798999999998</v>
      </c>
      <c r="I142" s="907">
        <f>I138</f>
        <v>313.09999999999997</v>
      </c>
      <c r="J142" s="887"/>
      <c r="K142" s="908"/>
      <c r="L142" s="907">
        <f>L138</f>
        <v>2217.3000000000002</v>
      </c>
      <c r="M142" s="907">
        <f>M138</f>
        <v>7.5860000000000003</v>
      </c>
      <c r="N142" s="887"/>
      <c r="O142" s="888"/>
      <c r="P142" s="889"/>
      <c r="Q142" s="452">
        <f>(L142+M142)/(H142+I142)*100</f>
        <v>82.111843241825056</v>
      </c>
      <c r="R142" s="454"/>
      <c r="S142" s="454"/>
    </row>
    <row r="143" spans="1:20" s="890" customFormat="1" ht="34.5" customHeight="1" x14ac:dyDescent="0.3">
      <c r="A143" s="588" t="s">
        <v>16</v>
      </c>
      <c r="B143" s="589"/>
      <c r="C143" s="589"/>
      <c r="D143" s="589"/>
      <c r="E143" s="589"/>
      <c r="F143" s="589"/>
      <c r="G143" s="589"/>
      <c r="H143" s="589"/>
      <c r="I143" s="589"/>
      <c r="J143" s="589"/>
      <c r="K143" s="589"/>
      <c r="L143" s="589"/>
      <c r="M143" s="589"/>
      <c r="N143" s="589"/>
      <c r="O143" s="589"/>
      <c r="P143" s="590"/>
      <c r="Q143" s="356"/>
      <c r="R143" s="454"/>
      <c r="S143" s="454"/>
      <c r="T143" s="595"/>
    </row>
    <row r="144" spans="1:20" s="919" customFormat="1" ht="87.75" customHeight="1" x14ac:dyDescent="0.2">
      <c r="A144" s="917" t="s">
        <v>353</v>
      </c>
      <c r="B144" s="596" t="s">
        <v>17</v>
      </c>
      <c r="C144" s="597" t="s">
        <v>468</v>
      </c>
      <c r="D144" s="917">
        <f>D145+D147+D148+D149</f>
        <v>0</v>
      </c>
      <c r="E144" s="917">
        <f>E145+E146+E147+E148+E149</f>
        <v>1495361.9200000002</v>
      </c>
      <c r="F144" s="917"/>
      <c r="G144" s="917"/>
      <c r="H144" s="917">
        <f>H145+H147+H148+H149</f>
        <v>0</v>
      </c>
      <c r="I144" s="917">
        <f>I145+I146+I147+I148+I149</f>
        <v>1502375.8956599999</v>
      </c>
      <c r="J144" s="917"/>
      <c r="K144" s="917"/>
      <c r="L144" s="917">
        <f>L145+L147+L148+L149</f>
        <v>0</v>
      </c>
      <c r="M144" s="917">
        <f>M145+M146+M147+M148+M149</f>
        <v>1254791.0212099999</v>
      </c>
      <c r="N144" s="917"/>
      <c r="O144" s="917"/>
      <c r="P144" s="917"/>
      <c r="Q144" s="517"/>
      <c r="R144" s="592"/>
      <c r="S144" s="592"/>
      <c r="T144" s="598"/>
    </row>
    <row r="145" spans="1:20" s="890" customFormat="1" ht="70.5" customHeight="1" x14ac:dyDescent="0.25">
      <c r="A145" s="599" t="s">
        <v>119</v>
      </c>
      <c r="B145" s="599" t="s">
        <v>18</v>
      </c>
      <c r="C145" s="613" t="s">
        <v>61</v>
      </c>
      <c r="D145" s="936"/>
      <c r="E145" s="600">
        <v>202556.29699999999</v>
      </c>
      <c r="F145" s="429"/>
      <c r="G145" s="430"/>
      <c r="H145" s="893"/>
      <c r="I145" s="600">
        <f>87063.9877+115490.399</f>
        <v>202554.3867</v>
      </c>
      <c r="J145" s="429"/>
      <c r="K145" s="601"/>
      <c r="L145" s="473"/>
      <c r="M145" s="429">
        <f>65159.59627+89307.77363</f>
        <v>154467.36989999999</v>
      </c>
      <c r="N145" s="872"/>
      <c r="O145" s="873"/>
      <c r="P145" s="874"/>
      <c r="Q145" s="356"/>
      <c r="R145" s="454"/>
      <c r="S145" s="454"/>
    </row>
    <row r="146" spans="1:20" s="890" customFormat="1" ht="63" customHeight="1" x14ac:dyDescent="0.25">
      <c r="A146" s="602"/>
      <c r="B146" s="602"/>
      <c r="C146" s="613" t="s">
        <v>469</v>
      </c>
      <c r="D146" s="936"/>
      <c r="E146" s="600">
        <v>9644.9130000000005</v>
      </c>
      <c r="F146" s="429"/>
      <c r="G146" s="430"/>
      <c r="H146" s="893"/>
      <c r="I146" s="600">
        <v>9644.9129599999997</v>
      </c>
      <c r="J146" s="429"/>
      <c r="K146" s="601"/>
      <c r="L146" s="473"/>
      <c r="M146" s="429">
        <v>4992.5775400000002</v>
      </c>
      <c r="N146" s="872"/>
      <c r="O146" s="873"/>
      <c r="P146" s="874"/>
      <c r="Q146" s="356"/>
      <c r="R146" s="454"/>
      <c r="S146" s="454"/>
    </row>
    <row r="147" spans="1:20" s="606" customFormat="1" ht="92.25" customHeight="1" x14ac:dyDescent="0.2">
      <c r="A147" s="599" t="s">
        <v>120</v>
      </c>
      <c r="B147" s="434" t="s">
        <v>19</v>
      </c>
      <c r="C147" s="613" t="s">
        <v>61</v>
      </c>
      <c r="D147" s="603"/>
      <c r="E147" s="604">
        <f>1117944.11+29193</f>
        <v>1147137.1100000001</v>
      </c>
      <c r="F147" s="401"/>
      <c r="G147" s="402"/>
      <c r="H147" s="603"/>
      <c r="I147" s="600">
        <v>1147137.111</v>
      </c>
      <c r="J147" s="401"/>
      <c r="K147" s="403"/>
      <c r="L147" s="371"/>
      <c r="M147" s="401">
        <v>976154.90466</v>
      </c>
      <c r="N147" s="875"/>
      <c r="O147" s="933"/>
      <c r="P147" s="934"/>
      <c r="Q147" s="517"/>
      <c r="R147" s="605"/>
      <c r="S147" s="605"/>
    </row>
    <row r="148" spans="1:20" s="890" customFormat="1" ht="126" customHeight="1" x14ac:dyDescent="0.25">
      <c r="A148" s="602"/>
      <c r="B148" s="638"/>
      <c r="C148" s="613" t="s">
        <v>469</v>
      </c>
      <c r="D148" s="603"/>
      <c r="E148" s="604">
        <v>125023.6</v>
      </c>
      <c r="F148" s="401"/>
      <c r="G148" s="402"/>
      <c r="H148" s="603"/>
      <c r="I148" s="600">
        <v>132039.48499999999</v>
      </c>
      <c r="J148" s="401"/>
      <c r="K148" s="403"/>
      <c r="L148" s="371"/>
      <c r="M148" s="495">
        <v>108176.16911</v>
      </c>
      <c r="N148" s="875"/>
      <c r="O148" s="933"/>
      <c r="P148" s="934"/>
      <c r="Q148" s="356"/>
      <c r="R148" s="454"/>
      <c r="S148" s="454"/>
    </row>
    <row r="149" spans="1:20" ht="51" x14ac:dyDescent="0.25">
      <c r="A149" s="359" t="s">
        <v>122</v>
      </c>
      <c r="B149" s="360" t="s">
        <v>101</v>
      </c>
      <c r="C149" s="613" t="s">
        <v>61</v>
      </c>
      <c r="D149" s="371"/>
      <c r="E149" s="363">
        <v>11000</v>
      </c>
      <c r="F149" s="372"/>
      <c r="G149" s="373"/>
      <c r="H149" s="371"/>
      <c r="I149" s="600">
        <f t="shared" ref="I149:I152" si="6">E149</f>
        <v>11000</v>
      </c>
      <c r="J149" s="372"/>
      <c r="K149" s="374"/>
      <c r="L149" s="375"/>
      <c r="M149" s="378">
        <v>11000</v>
      </c>
      <c r="N149" s="372"/>
      <c r="O149" s="933"/>
      <c r="P149" s="934"/>
      <c r="Q149" s="356"/>
    </row>
    <row r="150" spans="1:20" ht="88.5" customHeight="1" x14ac:dyDescent="0.25">
      <c r="A150" s="607" t="s">
        <v>350</v>
      </c>
      <c r="B150" s="608" t="s">
        <v>20</v>
      </c>
      <c r="C150" s="597" t="s">
        <v>468</v>
      </c>
      <c r="D150" s="417">
        <f>D151+D152</f>
        <v>0</v>
      </c>
      <c r="E150" s="417">
        <f>E151+E152</f>
        <v>2500</v>
      </c>
      <c r="F150" s="609"/>
      <c r="G150" s="610"/>
      <c r="H150" s="417">
        <f>H151+H152</f>
        <v>0</v>
      </c>
      <c r="I150" s="417">
        <f>I151+I152</f>
        <v>2500</v>
      </c>
      <c r="J150" s="609"/>
      <c r="K150" s="611"/>
      <c r="L150" s="417">
        <f>L151+L152</f>
        <v>0</v>
      </c>
      <c r="M150" s="417">
        <f>M151+M152</f>
        <v>1618.9</v>
      </c>
      <c r="N150" s="609"/>
      <c r="O150" s="879"/>
      <c r="P150" s="904"/>
      <c r="Q150" s="356"/>
    </row>
    <row r="151" spans="1:20" ht="117" customHeight="1" x14ac:dyDescent="0.25">
      <c r="A151" s="599" t="s">
        <v>250</v>
      </c>
      <c r="B151" s="612" t="s">
        <v>21</v>
      </c>
      <c r="C151" s="613" t="s">
        <v>42</v>
      </c>
      <c r="D151" s="614"/>
      <c r="E151" s="614">
        <v>2200</v>
      </c>
      <c r="F151" s="609"/>
      <c r="G151" s="610"/>
      <c r="H151" s="417"/>
      <c r="I151" s="568">
        <v>2200</v>
      </c>
      <c r="J151" s="609"/>
      <c r="K151" s="611"/>
      <c r="L151" s="417"/>
      <c r="M151" s="614">
        <v>1318.9</v>
      </c>
      <c r="N151" s="609"/>
      <c r="O151" s="879"/>
      <c r="P151" s="904"/>
      <c r="Q151" s="356"/>
    </row>
    <row r="152" spans="1:20" s="890" customFormat="1" ht="85.5" customHeight="1" thickBot="1" x14ac:dyDescent="0.3">
      <c r="A152" s="615"/>
      <c r="B152" s="616"/>
      <c r="C152" s="613" t="s">
        <v>61</v>
      </c>
      <c r="D152" s="424"/>
      <c r="E152" s="617">
        <v>300</v>
      </c>
      <c r="F152" s="419"/>
      <c r="G152" s="420"/>
      <c r="H152" s="899"/>
      <c r="I152" s="600">
        <f t="shared" si="6"/>
        <v>300</v>
      </c>
      <c r="J152" s="419"/>
      <c r="K152" s="421"/>
      <c r="L152" s="417"/>
      <c r="M152" s="711">
        <v>300</v>
      </c>
      <c r="N152" s="878"/>
      <c r="O152" s="879"/>
      <c r="P152" s="904"/>
      <c r="Q152" s="356"/>
      <c r="R152" s="454"/>
      <c r="S152" s="454"/>
    </row>
    <row r="153" spans="1:20" s="890" customFormat="1" ht="16.5" thickBot="1" x14ac:dyDescent="0.3">
      <c r="A153" s="880"/>
      <c r="B153" s="881" t="s">
        <v>97</v>
      </c>
      <c r="C153" s="618"/>
      <c r="D153" s="907">
        <f>D144+D150</f>
        <v>0</v>
      </c>
      <c r="E153" s="907">
        <f>E144+E150</f>
        <v>1497861.9200000002</v>
      </c>
      <c r="F153" s="887"/>
      <c r="G153" s="888"/>
      <c r="H153" s="907">
        <f>H144+H150</f>
        <v>0</v>
      </c>
      <c r="I153" s="907">
        <f>I144+I150</f>
        <v>1504875.8956599999</v>
      </c>
      <c r="J153" s="887"/>
      <c r="K153" s="908"/>
      <c r="L153" s="907">
        <f>L144+L150</f>
        <v>0</v>
      </c>
      <c r="M153" s="907">
        <f>M144+M150</f>
        <v>1256409.9212099998</v>
      </c>
      <c r="N153" s="887"/>
      <c r="O153" s="888"/>
      <c r="P153" s="889"/>
      <c r="Q153" s="452">
        <f>(L153+M153)/(D153+E153)</f>
        <v>0.83880223165697387</v>
      </c>
      <c r="R153" s="453">
        <f>M153/E153</f>
        <v>0.83880223165697387</v>
      </c>
      <c r="S153" s="454"/>
    </row>
    <row r="154" spans="1:20" s="890" customFormat="1" ht="15.75" hidden="1" thickBot="1" x14ac:dyDescent="0.3">
      <c r="A154" s="880"/>
      <c r="B154" s="881"/>
      <c r="C154" s="618"/>
      <c r="D154" s="907"/>
      <c r="E154" s="907"/>
      <c r="F154" s="887"/>
      <c r="G154" s="888"/>
      <c r="H154" s="907"/>
      <c r="I154" s="907">
        <f>I145+I147+I149</f>
        <v>1360691.4976999999</v>
      </c>
      <c r="J154" s="887"/>
      <c r="K154" s="908"/>
      <c r="L154" s="907"/>
      <c r="M154" s="907">
        <f>M145+M147+M149</f>
        <v>1141622.27456</v>
      </c>
      <c r="N154" s="887"/>
      <c r="O154" s="888"/>
      <c r="P154" s="889"/>
      <c r="Q154" s="471"/>
      <c r="R154" s="454"/>
      <c r="S154" s="454"/>
    </row>
    <row r="155" spans="1:20" ht="16.5" thickBot="1" x14ac:dyDescent="0.3">
      <c r="A155" s="619"/>
      <c r="B155" s="620" t="s">
        <v>98</v>
      </c>
      <c r="C155" s="621"/>
      <c r="D155" s="624">
        <f>D63+D92+D123+D136+D142+D153</f>
        <v>2230681.2799</v>
      </c>
      <c r="E155" s="624">
        <f>E63+E92+E123+E136+E142+E153</f>
        <v>6907582.379999999</v>
      </c>
      <c r="F155" s="622"/>
      <c r="G155" s="623"/>
      <c r="H155" s="624">
        <f>H63+H92+H123+H136+H142+H153</f>
        <v>2180587.4799000002</v>
      </c>
      <c r="I155" s="624">
        <f>I63+I92+I123+I136+I142+I153</f>
        <v>6907580.4826599993</v>
      </c>
      <c r="J155" s="622"/>
      <c r="K155" s="625"/>
      <c r="L155" s="624">
        <f>L63+L92+L123+L136+L142+L153</f>
        <v>1453291.3788199998</v>
      </c>
      <c r="M155" s="624">
        <f>M63+M92+M123+M136+M142+M153</f>
        <v>6367280.4582199994</v>
      </c>
      <c r="N155" s="626"/>
      <c r="O155" s="627"/>
      <c r="P155" s="628"/>
      <c r="Q155" s="452">
        <f>(L155+M155)/(D155+E155)</f>
        <v>0.8558050115535385</v>
      </c>
      <c r="R155" s="453">
        <f>M155/E155</f>
        <v>0.92178132781385669</v>
      </c>
      <c r="S155" s="454">
        <f>L155/D155</f>
        <v>0.65150113192555681</v>
      </c>
      <c r="T155" s="909"/>
    </row>
    <row r="156" spans="1:20" x14ac:dyDescent="0.25">
      <c r="E156" s="629"/>
      <c r="I156" s="629"/>
      <c r="M156" s="630"/>
    </row>
    <row r="157" spans="1:20" ht="15.75" x14ac:dyDescent="0.25">
      <c r="A157" s="631"/>
      <c r="B157" s="631"/>
      <c r="C157" s="631"/>
      <c r="D157" s="631"/>
      <c r="E157" s="631"/>
      <c r="F157" s="631"/>
      <c r="G157" s="631"/>
      <c r="H157" s="631"/>
      <c r="I157" s="631"/>
      <c r="J157" s="631"/>
      <c r="K157" s="631"/>
      <c r="L157" s="631"/>
      <c r="M157" s="631"/>
      <c r="N157" s="631"/>
      <c r="O157" s="631"/>
      <c r="P157" s="631"/>
    </row>
    <row r="158" spans="1:20" ht="15.75" x14ac:dyDescent="0.25">
      <c r="A158" s="631"/>
      <c r="B158" s="631"/>
      <c r="C158" s="631"/>
      <c r="D158" s="631"/>
      <c r="E158" s="631"/>
      <c r="F158" s="631"/>
      <c r="G158" s="631"/>
      <c r="H158" s="631"/>
      <c r="I158" s="631"/>
      <c r="J158" s="631"/>
      <c r="K158" s="631"/>
      <c r="L158" s="631"/>
      <c r="M158" s="631"/>
      <c r="N158" s="631"/>
      <c r="O158" s="631"/>
      <c r="P158" s="631"/>
    </row>
    <row r="159" spans="1:20" x14ac:dyDescent="0.25">
      <c r="D159" s="632"/>
      <c r="E159" s="633"/>
      <c r="F159" s="633"/>
      <c r="G159" s="633"/>
      <c r="H159" s="633"/>
      <c r="I159" s="633"/>
      <c r="J159" s="633"/>
      <c r="K159" s="633"/>
      <c r="L159" s="633"/>
      <c r="M159" s="633"/>
    </row>
    <row r="160" spans="1:20" x14ac:dyDescent="0.25">
      <c r="D160" s="634"/>
      <c r="E160" s="635"/>
      <c r="H160" s="634"/>
      <c r="I160" s="635"/>
      <c r="M160" s="636"/>
    </row>
    <row r="161" spans="4:13" x14ac:dyDescent="0.25">
      <c r="D161" s="632"/>
      <c r="H161" s="632"/>
      <c r="M161" s="636"/>
    </row>
    <row r="162" spans="4:13" x14ac:dyDescent="0.25">
      <c r="D162" s="637"/>
    </row>
    <row r="163" spans="4:13" x14ac:dyDescent="0.25">
      <c r="M163" s="909"/>
    </row>
    <row r="164" spans="4:13" x14ac:dyDescent="0.25">
      <c r="D164" s="713"/>
    </row>
    <row r="167" spans="4:13" x14ac:dyDescent="0.25">
      <c r="I167" s="703"/>
    </row>
    <row r="168" spans="4:13" x14ac:dyDescent="0.25">
      <c r="I168" s="703"/>
    </row>
  </sheetData>
  <mergeCells count="40">
    <mergeCell ref="A151:A152"/>
    <mergeCell ref="B151:B152"/>
    <mergeCell ref="A157:P157"/>
    <mergeCell ref="A158:P158"/>
    <mergeCell ref="C84:C91"/>
    <mergeCell ref="A93:P93"/>
    <mergeCell ref="A96:A97"/>
    <mergeCell ref="B96:B97"/>
    <mergeCell ref="C97:C102"/>
    <mergeCell ref="A125:P125"/>
    <mergeCell ref="C127:C135"/>
    <mergeCell ref="A137:P137"/>
    <mergeCell ref="C138:C141"/>
    <mergeCell ref="A143:P143"/>
    <mergeCell ref="A145:A146"/>
    <mergeCell ref="B145:B146"/>
    <mergeCell ref="A147:A148"/>
    <mergeCell ref="A2:P2"/>
    <mergeCell ref="A3:P3"/>
    <mergeCell ref="P5:P6"/>
    <mergeCell ref="A8:P8"/>
    <mergeCell ref="A5:A6"/>
    <mergeCell ref="H5:K5"/>
    <mergeCell ref="O4:P4"/>
    <mergeCell ref="D5:G5"/>
    <mergeCell ref="L5:O5"/>
    <mergeCell ref="B5:B6"/>
    <mergeCell ref="C5:C6"/>
    <mergeCell ref="C10:C17"/>
    <mergeCell ref="C27:C29"/>
    <mergeCell ref="C32:C38"/>
    <mergeCell ref="C49:C58"/>
    <mergeCell ref="A30:A31"/>
    <mergeCell ref="B30:B31"/>
    <mergeCell ref="A61:A62"/>
    <mergeCell ref="B61:B62"/>
    <mergeCell ref="A65:P65"/>
    <mergeCell ref="C66:C73"/>
    <mergeCell ref="C74:C83"/>
    <mergeCell ref="B147:B148"/>
  </mergeCells>
  <phoneticPr fontId="35" type="noConversion"/>
  <pageMargins left="0" right="0" top="0.51" bottom="0.32" header="0.31496062992125984" footer="0.31496062992125984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9"/>
  <sheetViews>
    <sheetView view="pageBreakPreview" zoomScale="110" zoomScaleNormal="100" zoomScaleSheetLayoutView="110" workbookViewId="0">
      <selection activeCell="A2" sqref="A2:G2"/>
    </sheetView>
  </sheetViews>
  <sheetFormatPr defaultRowHeight="15" x14ac:dyDescent="0.25"/>
  <cols>
    <col min="1" max="1" width="9.7109375" customWidth="1"/>
    <col min="2" max="2" width="42.140625" customWidth="1"/>
    <col min="3" max="3" width="23.42578125" customWidth="1"/>
    <col min="5" max="5" width="10" customWidth="1"/>
    <col min="7" max="7" width="36.28515625" customWidth="1"/>
  </cols>
  <sheetData>
    <row r="1" spans="1:7" x14ac:dyDescent="0.25">
      <c r="G1" s="55" t="s">
        <v>230</v>
      </c>
    </row>
    <row r="2" spans="1:7" ht="18.75" x14ac:dyDescent="0.3">
      <c r="A2" s="310" t="s">
        <v>229</v>
      </c>
      <c r="B2" s="310"/>
      <c r="C2" s="310"/>
      <c r="D2" s="310"/>
      <c r="E2" s="310"/>
      <c r="F2" s="310"/>
      <c r="G2" s="310"/>
    </row>
    <row r="3" spans="1:7" ht="18.75" x14ac:dyDescent="0.3">
      <c r="A3" s="310" t="s">
        <v>228</v>
      </c>
      <c r="B3" s="310"/>
      <c r="C3" s="310"/>
      <c r="D3" s="310"/>
      <c r="E3" s="310"/>
      <c r="F3" s="310"/>
      <c r="G3" s="310"/>
    </row>
    <row r="4" spans="1:7" ht="18.75" x14ac:dyDescent="0.3">
      <c r="A4" s="1"/>
      <c r="B4" s="1"/>
      <c r="C4" s="54"/>
      <c r="D4" s="2"/>
      <c r="E4" s="2"/>
      <c r="F4" s="53"/>
      <c r="G4" s="52"/>
    </row>
    <row r="5" spans="1:7" ht="102" x14ac:dyDescent="0.25">
      <c r="A5" s="21" t="s">
        <v>87</v>
      </c>
      <c r="B5" s="21" t="s">
        <v>88</v>
      </c>
      <c r="C5" s="21" t="s">
        <v>227</v>
      </c>
      <c r="D5" s="21" t="s">
        <v>226</v>
      </c>
      <c r="E5" s="21" t="s">
        <v>225</v>
      </c>
      <c r="F5" s="21" t="s">
        <v>224</v>
      </c>
      <c r="G5" s="21" t="s">
        <v>223</v>
      </c>
    </row>
    <row r="6" spans="1:7" x14ac:dyDescent="0.2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</row>
    <row r="7" spans="1:7" x14ac:dyDescent="0.25">
      <c r="A7" s="311" t="s">
        <v>96</v>
      </c>
      <c r="B7" s="311"/>
      <c r="C7" s="311"/>
      <c r="D7" s="311"/>
      <c r="E7" s="311"/>
      <c r="F7" s="311"/>
      <c r="G7" s="311"/>
    </row>
    <row r="8" spans="1:7" ht="25.5" x14ac:dyDescent="0.25">
      <c r="A8" s="13" t="s">
        <v>119</v>
      </c>
      <c r="B8" s="14" t="s">
        <v>127</v>
      </c>
      <c r="C8" s="50"/>
      <c r="D8" s="50"/>
      <c r="E8" s="50"/>
      <c r="F8" s="50"/>
      <c r="G8" s="50"/>
    </row>
    <row r="9" spans="1:7" ht="26.25" thickBot="1" x14ac:dyDescent="0.3">
      <c r="A9" s="13" t="s">
        <v>120</v>
      </c>
      <c r="B9" s="14" t="s">
        <v>128</v>
      </c>
      <c r="C9" s="50"/>
      <c r="D9" s="50"/>
      <c r="E9" s="50"/>
      <c r="F9" s="50"/>
      <c r="G9" s="50"/>
    </row>
    <row r="10" spans="1:7" ht="192" thickBot="1" x14ac:dyDescent="0.3">
      <c r="A10" s="63" t="s">
        <v>121</v>
      </c>
      <c r="B10" s="87" t="s">
        <v>237</v>
      </c>
      <c r="C10" s="3" t="s">
        <v>296</v>
      </c>
      <c r="D10" s="59">
        <v>0.5</v>
      </c>
      <c r="E10" s="60">
        <v>0.5</v>
      </c>
      <c r="F10" s="267">
        <f>E10/D10</f>
        <v>1</v>
      </c>
      <c r="G10" s="268" t="s">
        <v>493</v>
      </c>
    </row>
    <row r="11" spans="1:7" ht="166.5" thickBot="1" x14ac:dyDescent="0.3">
      <c r="A11" s="63" t="s">
        <v>122</v>
      </c>
      <c r="B11" s="87" t="s">
        <v>129</v>
      </c>
      <c r="C11" s="3" t="s">
        <v>297</v>
      </c>
      <c r="D11" s="61">
        <v>0.05</v>
      </c>
      <c r="E11" s="60">
        <v>0.05</v>
      </c>
      <c r="F11" s="269">
        <f>E11/D11</f>
        <v>1</v>
      </c>
      <c r="G11" s="268" t="s">
        <v>493</v>
      </c>
    </row>
    <row r="12" spans="1:7" ht="38.25" x14ac:dyDescent="0.25">
      <c r="A12" s="63" t="s">
        <v>123</v>
      </c>
      <c r="B12" s="87" t="s">
        <v>238</v>
      </c>
      <c r="C12" s="51"/>
      <c r="D12" s="51"/>
      <c r="E12" s="51"/>
      <c r="F12" s="51"/>
      <c r="G12" s="50"/>
    </row>
    <row r="13" spans="1:7" ht="25.5" x14ac:dyDescent="0.25">
      <c r="A13" s="63" t="s">
        <v>248</v>
      </c>
      <c r="B13" s="87" t="s">
        <v>130</v>
      </c>
      <c r="C13" s="50"/>
      <c r="D13" s="50"/>
      <c r="E13" s="50"/>
      <c r="F13" s="50"/>
      <c r="G13" s="50"/>
    </row>
    <row r="14" spans="1:7" ht="25.5" x14ac:dyDescent="0.25">
      <c r="A14" s="63" t="s">
        <v>249</v>
      </c>
      <c r="B14" s="87" t="s">
        <v>131</v>
      </c>
      <c r="C14" s="29"/>
      <c r="D14" s="10"/>
      <c r="E14" s="10"/>
      <c r="F14" s="10"/>
      <c r="G14" s="29"/>
    </row>
    <row r="15" spans="1:7" ht="38.25" x14ac:dyDescent="0.25">
      <c r="A15" s="63" t="s">
        <v>307</v>
      </c>
      <c r="B15" s="87" t="s">
        <v>132</v>
      </c>
      <c r="C15" s="29"/>
      <c r="D15" s="10"/>
      <c r="E15" s="10"/>
      <c r="F15" s="10"/>
      <c r="G15" s="29"/>
    </row>
    <row r="16" spans="1:7" ht="25.5" x14ac:dyDescent="0.25">
      <c r="A16" s="63" t="s">
        <v>211</v>
      </c>
      <c r="B16" s="87" t="s">
        <v>239</v>
      </c>
      <c r="C16" s="29"/>
      <c r="D16" s="10"/>
      <c r="E16" s="10"/>
      <c r="F16" s="10"/>
      <c r="G16" s="29"/>
    </row>
    <row r="17" spans="1:7" ht="25.5" x14ac:dyDescent="0.25">
      <c r="A17" s="63" t="s">
        <v>214</v>
      </c>
      <c r="B17" s="87" t="s">
        <v>133</v>
      </c>
      <c r="C17" s="29"/>
      <c r="D17" s="10"/>
      <c r="E17" s="10"/>
      <c r="F17" s="10"/>
      <c r="G17" s="29"/>
    </row>
    <row r="18" spans="1:7" ht="38.25" x14ac:dyDescent="0.25">
      <c r="A18" s="63" t="s">
        <v>233</v>
      </c>
      <c r="B18" s="87" t="s">
        <v>134</v>
      </c>
      <c r="C18" s="29"/>
      <c r="D18" s="10"/>
      <c r="E18" s="10"/>
      <c r="F18" s="10"/>
      <c r="G18" s="29"/>
    </row>
    <row r="19" spans="1:7" ht="25.5" x14ac:dyDescent="0.25">
      <c r="A19" s="63" t="s">
        <v>316</v>
      </c>
      <c r="B19" s="87" t="s">
        <v>135</v>
      </c>
      <c r="C19" s="29"/>
      <c r="D19" s="10"/>
      <c r="E19" s="10"/>
      <c r="F19" s="10"/>
      <c r="G19" s="29"/>
    </row>
    <row r="20" spans="1:7" ht="178.5" x14ac:dyDescent="0.25">
      <c r="A20" s="63" t="s">
        <v>317</v>
      </c>
      <c r="B20" s="87" t="s">
        <v>136</v>
      </c>
      <c r="C20" s="29"/>
      <c r="D20" s="10"/>
      <c r="E20" s="10"/>
      <c r="F20" s="10"/>
      <c r="G20" s="29"/>
    </row>
    <row r="21" spans="1:7" ht="63.75" x14ac:dyDescent="0.25">
      <c r="A21" s="63" t="s">
        <v>318</v>
      </c>
      <c r="B21" s="87" t="s">
        <v>137</v>
      </c>
      <c r="C21" s="29"/>
      <c r="D21" s="10"/>
      <c r="E21" s="10"/>
      <c r="F21" s="10"/>
      <c r="G21" s="29"/>
    </row>
    <row r="22" spans="1:7" ht="38.25" x14ac:dyDescent="0.25">
      <c r="A22" s="63" t="s">
        <v>319</v>
      </c>
      <c r="B22" s="87" t="s">
        <v>138</v>
      </c>
      <c r="C22" s="29"/>
      <c r="D22" s="10"/>
      <c r="E22" s="10"/>
      <c r="F22" s="10"/>
      <c r="G22" s="29"/>
    </row>
    <row r="23" spans="1:7" ht="38.25" x14ac:dyDescent="0.25">
      <c r="A23" s="63" t="s">
        <v>320</v>
      </c>
      <c r="B23" s="87" t="s">
        <v>139</v>
      </c>
      <c r="C23" s="29"/>
      <c r="D23" s="10"/>
      <c r="E23" s="10"/>
      <c r="F23" s="10"/>
      <c r="G23" s="29"/>
    </row>
    <row r="24" spans="1:7" ht="38.25" x14ac:dyDescent="0.25">
      <c r="A24" s="63" t="s">
        <v>321</v>
      </c>
      <c r="B24" s="87" t="s">
        <v>140</v>
      </c>
      <c r="C24" s="29"/>
      <c r="D24" s="10"/>
      <c r="E24" s="10"/>
      <c r="F24" s="10"/>
      <c r="G24" s="29"/>
    </row>
    <row r="25" spans="1:7" ht="165.75" x14ac:dyDescent="0.25">
      <c r="A25" s="63" t="s">
        <v>322</v>
      </c>
      <c r="B25" s="87" t="s">
        <v>240</v>
      </c>
      <c r="C25" s="29"/>
      <c r="D25" s="10"/>
      <c r="E25" s="10"/>
      <c r="F25" s="10"/>
      <c r="G25" s="29"/>
    </row>
    <row r="26" spans="1:7" ht="51" x14ac:dyDescent="0.25">
      <c r="A26" s="63" t="s">
        <v>323</v>
      </c>
      <c r="B26" s="87" t="s">
        <v>141</v>
      </c>
      <c r="C26" s="29"/>
      <c r="D26" s="10"/>
      <c r="E26" s="10"/>
      <c r="F26" s="10"/>
      <c r="G26" s="29"/>
    </row>
    <row r="27" spans="1:7" ht="38.25" x14ac:dyDescent="0.25">
      <c r="A27" s="63" t="s">
        <v>324</v>
      </c>
      <c r="B27" s="87" t="s">
        <v>142</v>
      </c>
      <c r="C27" s="29"/>
      <c r="D27" s="10"/>
      <c r="E27" s="10"/>
      <c r="F27" s="10"/>
      <c r="G27" s="29"/>
    </row>
    <row r="28" spans="1:7" x14ac:dyDescent="0.25">
      <c r="A28" s="13" t="s">
        <v>325</v>
      </c>
      <c r="B28" s="14" t="s">
        <v>99</v>
      </c>
      <c r="C28" s="29"/>
      <c r="D28" s="10"/>
      <c r="E28" s="10"/>
      <c r="F28" s="10"/>
      <c r="G28" s="29"/>
    </row>
    <row r="29" spans="1:7" ht="25.5" x14ac:dyDescent="0.25">
      <c r="A29" s="63" t="s">
        <v>326</v>
      </c>
      <c r="B29" s="87" t="s">
        <v>241</v>
      </c>
      <c r="C29" s="29"/>
      <c r="D29" s="10"/>
      <c r="E29" s="10"/>
      <c r="F29" s="10"/>
      <c r="G29" s="29"/>
    </row>
    <row r="30" spans="1:7" ht="25.5" x14ac:dyDescent="0.25">
      <c r="A30" s="63" t="s">
        <v>327</v>
      </c>
      <c r="B30" s="87" t="s">
        <v>143</v>
      </c>
      <c r="C30" s="29"/>
      <c r="D30" s="10"/>
      <c r="E30" s="10"/>
      <c r="F30" s="10"/>
      <c r="G30" s="29"/>
    </row>
    <row r="31" spans="1:7" ht="38.25" x14ac:dyDescent="0.25">
      <c r="A31" s="63" t="s">
        <v>328</v>
      </c>
      <c r="B31" s="87" t="s">
        <v>144</v>
      </c>
      <c r="C31" s="29"/>
      <c r="D31" s="10"/>
      <c r="E31" s="10"/>
      <c r="F31" s="10"/>
      <c r="G31" s="29"/>
    </row>
    <row r="32" spans="1:7" ht="25.5" x14ac:dyDescent="0.25">
      <c r="A32" s="63" t="s">
        <v>329</v>
      </c>
      <c r="B32" s="87" t="s">
        <v>145</v>
      </c>
      <c r="C32" s="29"/>
      <c r="D32" s="10"/>
      <c r="E32" s="10"/>
      <c r="F32" s="10"/>
      <c r="G32" s="29"/>
    </row>
    <row r="33" spans="1:7" ht="38.25" x14ac:dyDescent="0.25">
      <c r="A33" s="63" t="s">
        <v>330</v>
      </c>
      <c r="B33" s="87" t="s">
        <v>146</v>
      </c>
      <c r="C33" s="29"/>
      <c r="D33" s="10"/>
      <c r="E33" s="10"/>
      <c r="F33" s="10"/>
      <c r="G33" s="29"/>
    </row>
    <row r="34" spans="1:7" ht="51" x14ac:dyDescent="0.25">
      <c r="A34" s="63" t="s">
        <v>331</v>
      </c>
      <c r="B34" s="87" t="s">
        <v>147</v>
      </c>
      <c r="C34" s="29"/>
      <c r="D34" s="10"/>
      <c r="E34" s="10"/>
      <c r="F34" s="10"/>
      <c r="G34" s="29"/>
    </row>
    <row r="35" spans="1:7" ht="25.5" x14ac:dyDescent="0.25">
      <c r="A35" s="63" t="s">
        <v>332</v>
      </c>
      <c r="B35" s="87" t="s">
        <v>148</v>
      </c>
      <c r="C35" s="29"/>
      <c r="D35" s="10"/>
      <c r="E35" s="10"/>
      <c r="F35" s="10"/>
      <c r="G35" s="29"/>
    </row>
    <row r="36" spans="1:7" ht="51" x14ac:dyDescent="0.25">
      <c r="A36" s="63" t="s">
        <v>333</v>
      </c>
      <c r="B36" s="87" t="s">
        <v>100</v>
      </c>
      <c r="C36" s="29"/>
      <c r="D36" s="10"/>
      <c r="E36" s="10"/>
      <c r="F36" s="10"/>
      <c r="G36" s="29"/>
    </row>
    <row r="37" spans="1:7" ht="38.25" x14ac:dyDescent="0.25">
      <c r="A37" s="63" t="s">
        <v>334</v>
      </c>
      <c r="B37" s="87" t="s">
        <v>149</v>
      </c>
      <c r="C37" s="29"/>
      <c r="D37" s="10"/>
      <c r="E37" s="10"/>
      <c r="F37" s="10"/>
      <c r="G37" s="29"/>
    </row>
    <row r="38" spans="1:7" ht="38.25" x14ac:dyDescent="0.25">
      <c r="A38" s="63" t="s">
        <v>335</v>
      </c>
      <c r="B38" s="87" t="s">
        <v>150</v>
      </c>
      <c r="C38" s="29"/>
      <c r="D38" s="10"/>
      <c r="E38" s="10"/>
      <c r="F38" s="10"/>
      <c r="G38" s="29"/>
    </row>
    <row r="39" spans="1:7" ht="25.5" x14ac:dyDescent="0.25">
      <c r="A39" s="63" t="s">
        <v>336</v>
      </c>
      <c r="B39" s="87" t="s">
        <v>151</v>
      </c>
      <c r="C39" s="29"/>
      <c r="D39" s="10"/>
      <c r="E39" s="10"/>
      <c r="F39" s="10"/>
      <c r="G39" s="29"/>
    </row>
    <row r="40" spans="1:7" ht="89.25" x14ac:dyDescent="0.25">
      <c r="A40" s="63" t="s">
        <v>337</v>
      </c>
      <c r="B40" s="87" t="s">
        <v>152</v>
      </c>
      <c r="C40" s="29"/>
      <c r="D40" s="10"/>
      <c r="E40" s="10"/>
      <c r="F40" s="10"/>
      <c r="G40" s="29"/>
    </row>
    <row r="41" spans="1:7" ht="25.5" x14ac:dyDescent="0.25">
      <c r="A41" s="63" t="s">
        <v>338</v>
      </c>
      <c r="B41" s="87" t="s">
        <v>153</v>
      </c>
      <c r="C41" s="29"/>
      <c r="D41" s="10"/>
      <c r="E41" s="10"/>
      <c r="F41" s="10"/>
      <c r="G41" s="29"/>
    </row>
    <row r="42" spans="1:7" ht="76.5" x14ac:dyDescent="0.25">
      <c r="A42" s="63" t="s">
        <v>339</v>
      </c>
      <c r="B42" s="87" t="s">
        <v>242</v>
      </c>
      <c r="C42" s="29"/>
      <c r="D42" s="10"/>
      <c r="E42" s="10"/>
      <c r="F42" s="10"/>
      <c r="G42" s="29"/>
    </row>
    <row r="43" spans="1:7" ht="51" x14ac:dyDescent="0.25">
      <c r="A43" s="63" t="s">
        <v>340</v>
      </c>
      <c r="B43" s="87" t="s">
        <v>243</v>
      </c>
      <c r="C43" s="29"/>
      <c r="D43" s="10"/>
      <c r="E43" s="10"/>
      <c r="F43" s="10"/>
      <c r="G43" s="29"/>
    </row>
    <row r="44" spans="1:7" ht="38.25" x14ac:dyDescent="0.25">
      <c r="A44" s="63" t="s">
        <v>341</v>
      </c>
      <c r="B44" s="87" t="s">
        <v>154</v>
      </c>
      <c r="C44" s="29"/>
      <c r="D44" s="10"/>
      <c r="E44" s="10"/>
      <c r="F44" s="10"/>
      <c r="G44" s="29"/>
    </row>
    <row r="45" spans="1:7" ht="63.75" x14ac:dyDescent="0.25">
      <c r="A45" s="63" t="s">
        <v>342</v>
      </c>
      <c r="B45" s="87" t="s">
        <v>244</v>
      </c>
      <c r="C45" s="29"/>
      <c r="D45" s="10"/>
      <c r="E45" s="10"/>
      <c r="F45" s="10"/>
      <c r="G45" s="29"/>
    </row>
    <row r="46" spans="1:7" ht="89.25" x14ac:dyDescent="0.25">
      <c r="A46" s="13" t="s">
        <v>245</v>
      </c>
      <c r="B46" s="14" t="s">
        <v>246</v>
      </c>
      <c r="C46" s="29"/>
      <c r="D46" s="10"/>
      <c r="E46" s="10"/>
      <c r="F46" s="10"/>
      <c r="G46" s="29"/>
    </row>
    <row r="47" spans="1:7" ht="89.25" x14ac:dyDescent="0.25">
      <c r="A47" s="63" t="s">
        <v>343</v>
      </c>
      <c r="B47" s="87" t="s">
        <v>246</v>
      </c>
      <c r="C47" s="29"/>
      <c r="D47" s="10"/>
      <c r="E47" s="10"/>
      <c r="F47" s="10"/>
      <c r="G47" s="29"/>
    </row>
    <row r="48" spans="1:7" ht="38.25" x14ac:dyDescent="0.25">
      <c r="A48" s="63" t="s">
        <v>344</v>
      </c>
      <c r="B48" s="87" t="s">
        <v>247</v>
      </c>
      <c r="C48" s="29"/>
      <c r="D48" s="10"/>
      <c r="E48" s="10"/>
      <c r="F48" s="10"/>
      <c r="G48" s="29"/>
    </row>
    <row r="49" spans="1:7" ht="25.5" x14ac:dyDescent="0.25">
      <c r="A49" s="63" t="s">
        <v>345</v>
      </c>
      <c r="B49" s="87" t="s">
        <v>155</v>
      </c>
      <c r="C49" s="29"/>
      <c r="D49" s="10"/>
      <c r="E49" s="10"/>
      <c r="F49" s="10"/>
      <c r="G49" s="29"/>
    </row>
    <row r="50" spans="1:7" ht="38.25" x14ac:dyDescent="0.25">
      <c r="A50" s="63" t="s">
        <v>346</v>
      </c>
      <c r="B50" s="87" t="s">
        <v>156</v>
      </c>
      <c r="C50" s="29"/>
      <c r="D50" s="10"/>
      <c r="E50" s="10"/>
      <c r="F50" s="10"/>
      <c r="G50" s="29"/>
    </row>
    <row r="51" spans="1:7" ht="38.25" x14ac:dyDescent="0.25">
      <c r="A51" s="63" t="s">
        <v>347</v>
      </c>
      <c r="B51" s="87" t="s">
        <v>349</v>
      </c>
      <c r="C51" s="29"/>
      <c r="D51" s="10"/>
      <c r="E51" s="10"/>
      <c r="F51" s="35"/>
      <c r="G51" s="29"/>
    </row>
    <row r="52" spans="1:7" ht="38.25" x14ac:dyDescent="0.25">
      <c r="A52" s="63" t="s">
        <v>348</v>
      </c>
      <c r="B52" s="87" t="s">
        <v>157</v>
      </c>
      <c r="C52" s="48"/>
      <c r="D52" s="17"/>
      <c r="E52" s="17"/>
      <c r="F52" s="17"/>
      <c r="G52" s="48"/>
    </row>
    <row r="53" spans="1:7" ht="89.25" x14ac:dyDescent="0.25">
      <c r="A53" s="63" t="s">
        <v>447</v>
      </c>
      <c r="B53" s="265" t="s">
        <v>446</v>
      </c>
      <c r="C53" s="48"/>
      <c r="D53" s="17"/>
      <c r="E53" s="17"/>
      <c r="F53" s="17"/>
      <c r="G53" s="48"/>
    </row>
    <row r="54" spans="1:7" ht="124.5" customHeight="1" x14ac:dyDescent="0.25">
      <c r="A54" s="18"/>
      <c r="B54" s="19"/>
      <c r="C54" s="49" t="s">
        <v>222</v>
      </c>
      <c r="D54" s="270">
        <v>98.2</v>
      </c>
      <c r="E54" s="270">
        <v>98.2</v>
      </c>
      <c r="F54" s="271">
        <v>1</v>
      </c>
      <c r="G54" s="268" t="s">
        <v>493</v>
      </c>
    </row>
    <row r="55" spans="1:7" ht="86.25" customHeight="1" x14ac:dyDescent="0.25">
      <c r="A55" s="18"/>
      <c r="B55" s="19"/>
      <c r="C55" s="9" t="s">
        <v>86</v>
      </c>
      <c r="D55" s="273">
        <v>64</v>
      </c>
      <c r="E55" s="273">
        <v>64</v>
      </c>
      <c r="F55" s="269">
        <f>E55/D55</f>
        <v>1</v>
      </c>
      <c r="G55" s="268" t="s">
        <v>493</v>
      </c>
    </row>
    <row r="56" spans="1:7" x14ac:dyDescent="0.25">
      <c r="A56" s="4"/>
      <c r="B56" s="25" t="s">
        <v>97</v>
      </c>
      <c r="C56" s="22"/>
      <c r="D56" s="23"/>
      <c r="E56" s="23"/>
      <c r="F56" s="23"/>
      <c r="G56" s="22"/>
    </row>
    <row r="57" spans="1:7" ht="15.75" thickBot="1" x14ac:dyDescent="0.3">
      <c r="A57" s="312" t="s">
        <v>102</v>
      </c>
      <c r="B57" s="312"/>
      <c r="C57" s="312"/>
      <c r="D57" s="312"/>
      <c r="E57" s="312"/>
      <c r="F57" s="312"/>
      <c r="G57" s="312"/>
    </row>
    <row r="58" spans="1:7" ht="25.5" x14ac:dyDescent="0.25">
      <c r="A58" s="117" t="s">
        <v>353</v>
      </c>
      <c r="B58" s="116" t="s">
        <v>314</v>
      </c>
      <c r="C58" s="29"/>
      <c r="D58" s="10"/>
      <c r="E58" s="10"/>
      <c r="F58" s="10"/>
      <c r="G58" s="29"/>
    </row>
    <row r="59" spans="1:7" ht="51" customHeight="1" x14ac:dyDescent="0.25">
      <c r="A59" s="85" t="s">
        <v>119</v>
      </c>
      <c r="B59" s="86" t="s">
        <v>158</v>
      </c>
      <c r="C59" s="255"/>
      <c r="D59" s="12"/>
      <c r="E59" s="12"/>
      <c r="F59" s="12"/>
      <c r="G59" s="47"/>
    </row>
    <row r="60" spans="1:7" ht="51" x14ac:dyDescent="0.25">
      <c r="A60" s="63" t="s">
        <v>120</v>
      </c>
      <c r="B60" s="87" t="s">
        <v>159</v>
      </c>
      <c r="C60" s="255"/>
      <c r="D60" s="46"/>
      <c r="E60" s="46"/>
      <c r="F60" s="46"/>
      <c r="G60" s="45"/>
    </row>
    <row r="61" spans="1:7" ht="51" x14ac:dyDescent="0.25">
      <c r="A61" s="63" t="s">
        <v>121</v>
      </c>
      <c r="B61" s="87" t="s">
        <v>252</v>
      </c>
      <c r="C61" s="255"/>
      <c r="D61" s="46"/>
      <c r="E61" s="46"/>
      <c r="F61" s="46"/>
      <c r="G61" s="45"/>
    </row>
    <row r="62" spans="1:7" s="62" customFormat="1" ht="76.5" x14ac:dyDescent="0.25">
      <c r="A62" s="63" t="s">
        <v>122</v>
      </c>
      <c r="B62" s="87" t="s">
        <v>160</v>
      </c>
      <c r="C62" s="255"/>
      <c r="D62" s="79"/>
      <c r="E62" s="111"/>
      <c r="F62" s="110"/>
      <c r="G62" s="110"/>
    </row>
    <row r="63" spans="1:7" ht="51" x14ac:dyDescent="0.25">
      <c r="A63" s="63" t="s">
        <v>123</v>
      </c>
      <c r="B63" s="87" t="s">
        <v>254</v>
      </c>
      <c r="C63" s="255"/>
      <c r="D63" s="46"/>
      <c r="E63" s="46"/>
      <c r="F63" s="46"/>
      <c r="G63" s="45"/>
    </row>
    <row r="64" spans="1:7" ht="89.25" x14ac:dyDescent="0.25">
      <c r="A64" s="63" t="s">
        <v>248</v>
      </c>
      <c r="B64" s="87" t="s">
        <v>255</v>
      </c>
      <c r="C64" s="255"/>
      <c r="D64" s="46"/>
      <c r="E64" s="46"/>
      <c r="F64" s="46"/>
      <c r="G64" s="45"/>
    </row>
    <row r="65" spans="1:7" ht="25.5" x14ac:dyDescent="0.25">
      <c r="A65" s="63" t="s">
        <v>249</v>
      </c>
      <c r="B65" s="87" t="s">
        <v>163</v>
      </c>
      <c r="C65" s="255"/>
      <c r="D65" s="46"/>
      <c r="E65" s="46"/>
      <c r="F65" s="46"/>
      <c r="G65" s="45"/>
    </row>
    <row r="66" spans="1:7" ht="89.25" x14ac:dyDescent="0.25">
      <c r="A66" s="63" t="s">
        <v>307</v>
      </c>
      <c r="B66" s="87" t="s">
        <v>164</v>
      </c>
      <c r="C66" s="255"/>
      <c r="D66" s="44"/>
      <c r="E66" s="44"/>
      <c r="F66" s="44"/>
      <c r="G66" s="43"/>
    </row>
    <row r="67" spans="1:7" ht="25.5" x14ac:dyDescent="0.25">
      <c r="A67" s="63" t="s">
        <v>211</v>
      </c>
      <c r="B67" s="87" t="s">
        <v>165</v>
      </c>
      <c r="C67" s="318"/>
      <c r="D67" s="23"/>
      <c r="E67" s="23"/>
      <c r="F67" s="23"/>
      <c r="G67" s="22"/>
    </row>
    <row r="68" spans="1:7" ht="25.5" x14ac:dyDescent="0.25">
      <c r="A68" s="63" t="s">
        <v>214</v>
      </c>
      <c r="B68" s="87" t="s">
        <v>166</v>
      </c>
      <c r="C68" s="319"/>
      <c r="D68" s="10"/>
      <c r="E68" s="10"/>
      <c r="F68" s="10"/>
      <c r="G68" s="29"/>
    </row>
    <row r="69" spans="1:7" ht="25.5" x14ac:dyDescent="0.25">
      <c r="A69" s="63" t="s">
        <v>233</v>
      </c>
      <c r="B69" s="87" t="s">
        <v>256</v>
      </c>
      <c r="C69" s="319"/>
      <c r="D69" s="10"/>
      <c r="E69" s="10"/>
      <c r="F69" s="10"/>
      <c r="G69" s="29"/>
    </row>
    <row r="70" spans="1:7" ht="51" x14ac:dyDescent="0.25">
      <c r="A70" s="63" t="s">
        <v>316</v>
      </c>
      <c r="B70" s="87" t="s">
        <v>257</v>
      </c>
      <c r="C70" s="319"/>
      <c r="D70" s="10"/>
      <c r="E70" s="10"/>
      <c r="F70" s="10"/>
      <c r="G70" s="29"/>
    </row>
    <row r="71" spans="1:7" ht="38.25" x14ac:dyDescent="0.25">
      <c r="A71" s="63" t="s">
        <v>317</v>
      </c>
      <c r="B71" s="87" t="s">
        <v>167</v>
      </c>
      <c r="C71" s="319"/>
      <c r="D71" s="10"/>
      <c r="E71" s="10"/>
      <c r="F71" s="10"/>
      <c r="G71" s="29"/>
    </row>
    <row r="72" spans="1:7" ht="51" x14ac:dyDescent="0.25">
      <c r="A72" s="63" t="s">
        <v>318</v>
      </c>
      <c r="B72" s="87" t="s">
        <v>168</v>
      </c>
      <c r="C72" s="319"/>
      <c r="D72" s="10"/>
      <c r="E72" s="10"/>
      <c r="F72" s="10"/>
      <c r="G72" s="29"/>
    </row>
    <row r="73" spans="1:7" ht="51" x14ac:dyDescent="0.25">
      <c r="A73" s="63" t="s">
        <v>319</v>
      </c>
      <c r="B73" s="87" t="s">
        <v>258</v>
      </c>
      <c r="C73" s="319"/>
      <c r="D73" s="10"/>
      <c r="E73" s="10"/>
      <c r="F73" s="10"/>
      <c r="G73" s="29"/>
    </row>
    <row r="74" spans="1:7" ht="63.75" x14ac:dyDescent="0.25">
      <c r="A74" s="63" t="s">
        <v>320</v>
      </c>
      <c r="B74" s="87" t="s">
        <v>169</v>
      </c>
      <c r="C74" s="319"/>
      <c r="D74" s="10"/>
      <c r="E74" s="10"/>
      <c r="F74" s="10"/>
      <c r="G74" s="29"/>
    </row>
    <row r="75" spans="1:7" ht="63.75" x14ac:dyDescent="0.25">
      <c r="A75" s="63" t="s">
        <v>321</v>
      </c>
      <c r="B75" s="87" t="s">
        <v>170</v>
      </c>
      <c r="C75" s="319"/>
      <c r="D75" s="10"/>
      <c r="E75" s="10"/>
      <c r="F75" s="10"/>
      <c r="G75" s="29"/>
    </row>
    <row r="76" spans="1:7" ht="63.75" x14ac:dyDescent="0.25">
      <c r="A76" s="63" t="s">
        <v>322</v>
      </c>
      <c r="B76" s="87" t="s">
        <v>171</v>
      </c>
      <c r="C76" s="319"/>
      <c r="D76" s="10"/>
      <c r="E76" s="10"/>
      <c r="F76" s="10"/>
      <c r="G76" s="29"/>
    </row>
    <row r="77" spans="1:7" ht="76.5" x14ac:dyDescent="0.25">
      <c r="A77" s="63" t="s">
        <v>323</v>
      </c>
      <c r="B77" s="87" t="s">
        <v>172</v>
      </c>
      <c r="C77" s="319"/>
      <c r="D77" s="10"/>
      <c r="E77" s="10"/>
      <c r="F77" s="10"/>
      <c r="G77" s="29"/>
    </row>
    <row r="78" spans="1:7" ht="51" x14ac:dyDescent="0.25">
      <c r="A78" s="63" t="s">
        <v>324</v>
      </c>
      <c r="B78" s="87" t="s">
        <v>173</v>
      </c>
      <c r="C78" s="319"/>
      <c r="D78" s="10"/>
      <c r="E78" s="10"/>
      <c r="F78" s="10"/>
      <c r="G78" s="29"/>
    </row>
    <row r="79" spans="1:7" ht="38.25" x14ac:dyDescent="0.25">
      <c r="A79" s="63" t="s">
        <v>325</v>
      </c>
      <c r="B79" s="87" t="s">
        <v>174</v>
      </c>
      <c r="C79" s="319"/>
      <c r="D79" s="10"/>
      <c r="E79" s="10"/>
      <c r="F79" s="10"/>
      <c r="G79" s="29"/>
    </row>
    <row r="80" spans="1:7" ht="63.75" x14ac:dyDescent="0.25">
      <c r="A80" s="63" t="s">
        <v>326</v>
      </c>
      <c r="B80" s="87" t="s">
        <v>175</v>
      </c>
      <c r="C80" s="319"/>
      <c r="D80" s="10"/>
      <c r="E80" s="10"/>
      <c r="F80" s="10"/>
      <c r="G80" s="29"/>
    </row>
    <row r="81" spans="1:7" ht="132.75" customHeight="1" x14ac:dyDescent="0.25">
      <c r="A81" s="63" t="s">
        <v>327</v>
      </c>
      <c r="B81" s="274" t="s">
        <v>253</v>
      </c>
      <c r="C81" s="319"/>
      <c r="D81" s="10"/>
      <c r="E81" s="10"/>
      <c r="F81" s="10"/>
      <c r="G81" s="29"/>
    </row>
    <row r="82" spans="1:7" ht="51" x14ac:dyDescent="0.25">
      <c r="A82" s="63" t="s">
        <v>328</v>
      </c>
      <c r="B82" s="274" t="s">
        <v>161</v>
      </c>
      <c r="C82" s="319"/>
      <c r="D82" s="42"/>
      <c r="E82" s="41"/>
      <c r="F82" s="35"/>
      <c r="G82" s="29"/>
    </row>
    <row r="83" spans="1:7" ht="25.5" x14ac:dyDescent="0.25">
      <c r="A83" s="63" t="s">
        <v>329</v>
      </c>
      <c r="B83" s="87" t="s">
        <v>162</v>
      </c>
      <c r="C83" s="319"/>
      <c r="D83" s="10"/>
      <c r="E83" s="10"/>
      <c r="F83" s="10"/>
      <c r="G83" s="29"/>
    </row>
    <row r="84" spans="1:7" ht="213" customHeight="1" x14ac:dyDescent="0.25">
      <c r="A84" s="13"/>
      <c r="B84" s="14"/>
      <c r="C84" s="67" t="s">
        <v>196</v>
      </c>
      <c r="D84" s="272">
        <v>83.5</v>
      </c>
      <c r="E84" s="272">
        <v>85.2</v>
      </c>
      <c r="F84" s="272">
        <f>E84/D84*100</f>
        <v>102.03592814371258</v>
      </c>
      <c r="G84" s="268" t="s">
        <v>523</v>
      </c>
    </row>
    <row r="85" spans="1:7" ht="63.75" x14ac:dyDescent="0.25">
      <c r="A85" s="13"/>
      <c r="B85" s="14"/>
      <c r="C85" s="67" t="s">
        <v>85</v>
      </c>
      <c r="D85" s="272">
        <v>64</v>
      </c>
      <c r="E85" s="272">
        <v>64</v>
      </c>
      <c r="F85" s="267">
        <v>1</v>
      </c>
      <c r="G85" s="268" t="s">
        <v>493</v>
      </c>
    </row>
    <row r="86" spans="1:7" x14ac:dyDescent="0.25">
      <c r="A86" s="4"/>
      <c r="B86" s="25" t="s">
        <v>97</v>
      </c>
      <c r="C86" s="22"/>
      <c r="D86" s="23"/>
      <c r="E86" s="23"/>
      <c r="F86" s="23"/>
      <c r="G86" s="22"/>
    </row>
    <row r="87" spans="1:7" x14ac:dyDescent="0.25">
      <c r="A87" s="321" t="s">
        <v>103</v>
      </c>
      <c r="B87" s="321"/>
      <c r="C87" s="321"/>
      <c r="D87" s="321"/>
      <c r="E87" s="321"/>
      <c r="F87" s="321"/>
      <c r="G87" s="321"/>
    </row>
    <row r="88" spans="1:7" ht="25.5" x14ac:dyDescent="0.25">
      <c r="A88" s="5" t="s">
        <v>315</v>
      </c>
      <c r="B88" s="6" t="s">
        <v>178</v>
      </c>
      <c r="C88" s="40"/>
      <c r="D88" s="37"/>
      <c r="E88" s="39"/>
      <c r="F88" s="39"/>
      <c r="G88" s="22"/>
    </row>
    <row r="89" spans="1:7" ht="140.25" x14ac:dyDescent="0.25">
      <c r="A89" s="5" t="s">
        <v>119</v>
      </c>
      <c r="B89" s="6" t="s">
        <v>179</v>
      </c>
      <c r="C89" s="3" t="s">
        <v>300</v>
      </c>
      <c r="D89" s="275">
        <v>100</v>
      </c>
      <c r="E89" s="276">
        <v>100</v>
      </c>
      <c r="F89" s="267">
        <f>E89/D89</f>
        <v>1</v>
      </c>
      <c r="G89" s="268" t="s">
        <v>493</v>
      </c>
    </row>
    <row r="90" spans="1:7" ht="153" x14ac:dyDescent="0.25">
      <c r="A90" s="7" t="s">
        <v>355</v>
      </c>
      <c r="B90" s="8" t="s">
        <v>0</v>
      </c>
      <c r="C90" s="29"/>
      <c r="D90" s="10"/>
      <c r="E90" s="10"/>
      <c r="F90" s="10"/>
      <c r="G90" s="29"/>
    </row>
    <row r="91" spans="1:7" ht="141.75" x14ac:dyDescent="0.25">
      <c r="A91" s="71" t="s">
        <v>1</v>
      </c>
      <c r="B91" s="115" t="s">
        <v>2</v>
      </c>
      <c r="C91" s="29"/>
      <c r="D91" s="10"/>
      <c r="E91" s="10"/>
      <c r="F91" s="10"/>
      <c r="G91" s="29"/>
    </row>
    <row r="92" spans="1:7" ht="51" x14ac:dyDescent="0.25">
      <c r="A92" s="5" t="s">
        <v>120</v>
      </c>
      <c r="B92" s="6" t="s">
        <v>185</v>
      </c>
      <c r="C92" s="22"/>
      <c r="D92" s="23"/>
      <c r="E92" s="23"/>
      <c r="F92" s="23"/>
      <c r="G92" s="22"/>
    </row>
    <row r="93" spans="1:7" ht="38.25" x14ac:dyDescent="0.25">
      <c r="A93" s="5" t="s">
        <v>3</v>
      </c>
      <c r="B93" s="6" t="s">
        <v>186</v>
      </c>
      <c r="C93" s="22"/>
      <c r="D93" s="23"/>
      <c r="E93" s="23"/>
      <c r="F93" s="23"/>
      <c r="G93" s="22"/>
    </row>
    <row r="94" spans="1:7" ht="25.5" x14ac:dyDescent="0.25">
      <c r="A94" s="5" t="s">
        <v>121</v>
      </c>
      <c r="B94" s="6" t="s">
        <v>188</v>
      </c>
      <c r="C94" s="22"/>
      <c r="D94" s="23"/>
      <c r="E94" s="23"/>
      <c r="F94" s="23"/>
      <c r="G94" s="22"/>
    </row>
    <row r="95" spans="1:7" ht="51" x14ac:dyDescent="0.25">
      <c r="A95" s="7" t="s">
        <v>274</v>
      </c>
      <c r="B95" s="8" t="s">
        <v>189</v>
      </c>
      <c r="C95" s="29"/>
      <c r="D95" s="10"/>
      <c r="E95" s="10"/>
      <c r="F95" s="10"/>
      <c r="G95" s="29"/>
    </row>
    <row r="96" spans="1:7" ht="102" x14ac:dyDescent="0.25">
      <c r="A96" s="5" t="s">
        <v>275</v>
      </c>
      <c r="B96" s="6" t="s">
        <v>190</v>
      </c>
      <c r="C96" s="22"/>
      <c r="D96" s="23"/>
      <c r="E96" s="23"/>
      <c r="F96" s="23"/>
      <c r="G96" s="22"/>
    </row>
    <row r="97" spans="1:7" ht="90" thickBot="1" x14ac:dyDescent="0.3">
      <c r="A97" s="7" t="s">
        <v>276</v>
      </c>
      <c r="B97" s="8" t="s">
        <v>191</v>
      </c>
      <c r="C97" s="29"/>
      <c r="D97" s="10"/>
      <c r="E97" s="36"/>
      <c r="F97" s="10"/>
      <c r="G97" s="29"/>
    </row>
    <row r="98" spans="1:7" ht="166.5" thickBot="1" x14ac:dyDescent="0.3">
      <c r="A98" s="7" t="s">
        <v>277</v>
      </c>
      <c r="B98" s="8" t="s">
        <v>192</v>
      </c>
      <c r="C98" s="38" t="s">
        <v>294</v>
      </c>
      <c r="D98" s="277">
        <v>10.5</v>
      </c>
      <c r="E98" s="278">
        <v>10.5</v>
      </c>
      <c r="F98" s="267">
        <f>E98/D98</f>
        <v>1</v>
      </c>
      <c r="G98" s="268" t="s">
        <v>493</v>
      </c>
    </row>
    <row r="99" spans="1:7" ht="38.25" x14ac:dyDescent="0.25">
      <c r="A99" s="7" t="s">
        <v>278</v>
      </c>
      <c r="B99" s="8" t="s">
        <v>193</v>
      </c>
      <c r="C99" s="29"/>
      <c r="D99" s="10"/>
      <c r="E99" s="36"/>
      <c r="F99" s="10"/>
      <c r="G99" s="29"/>
    </row>
    <row r="100" spans="1:7" ht="76.5" x14ac:dyDescent="0.25">
      <c r="A100" s="7" t="s">
        <v>279</v>
      </c>
      <c r="B100" s="8" t="s">
        <v>194</v>
      </c>
      <c r="C100" s="3" t="s">
        <v>301</v>
      </c>
      <c r="D100" s="279">
        <v>1.2749999999999999</v>
      </c>
      <c r="E100" s="280">
        <v>1.2749999999999999</v>
      </c>
      <c r="F100" s="267">
        <f>E100/D100</f>
        <v>1</v>
      </c>
      <c r="G100" s="268" t="s">
        <v>493</v>
      </c>
    </row>
    <row r="101" spans="1:7" x14ac:dyDescent="0.25">
      <c r="A101" s="5" t="s">
        <v>280</v>
      </c>
      <c r="B101" s="6" t="s">
        <v>104</v>
      </c>
      <c r="C101" s="22"/>
      <c r="D101" s="23"/>
      <c r="E101" s="23"/>
      <c r="F101" s="23"/>
      <c r="G101" s="22"/>
    </row>
    <row r="102" spans="1:7" ht="25.5" x14ac:dyDescent="0.25">
      <c r="A102" s="7" t="s">
        <v>281</v>
      </c>
      <c r="B102" s="8" t="s">
        <v>195</v>
      </c>
      <c r="C102" s="29"/>
      <c r="D102" s="10"/>
      <c r="E102" s="10"/>
      <c r="F102" s="10"/>
      <c r="G102" s="29"/>
    </row>
    <row r="103" spans="1:7" x14ac:dyDescent="0.25">
      <c r="A103" s="34"/>
      <c r="B103" s="33" t="s">
        <v>97</v>
      </c>
      <c r="C103" s="27"/>
      <c r="D103" s="32"/>
      <c r="E103" s="32"/>
      <c r="F103" s="28"/>
      <c r="G103" s="27"/>
    </row>
    <row r="104" spans="1:7" x14ac:dyDescent="0.25">
      <c r="A104" s="312" t="s">
        <v>105</v>
      </c>
      <c r="B104" s="321"/>
      <c r="C104" s="312"/>
      <c r="D104" s="312"/>
      <c r="E104" s="312"/>
      <c r="F104" s="312"/>
      <c r="G104" s="312"/>
    </row>
    <row r="105" spans="1:7" s="868" customFormat="1" ht="83.25" customHeight="1" x14ac:dyDescent="0.25">
      <c r="A105" s="927" t="s">
        <v>119</v>
      </c>
      <c r="B105" s="931" t="s">
        <v>106</v>
      </c>
      <c r="C105" s="961" t="s">
        <v>56</v>
      </c>
      <c r="D105" s="715">
        <v>0.56999999999999995</v>
      </c>
      <c r="E105" s="673">
        <v>0.52</v>
      </c>
      <c r="F105" s="739">
        <f>(D105-E105)/D105*100%+100</f>
        <v>100.08771929824562</v>
      </c>
      <c r="G105" s="932" t="s">
        <v>500</v>
      </c>
    </row>
    <row r="106" spans="1:7" ht="111" customHeight="1" x14ac:dyDescent="0.25">
      <c r="A106" s="119"/>
      <c r="B106" s="257"/>
      <c r="C106" s="11" t="s">
        <v>200</v>
      </c>
      <c r="D106" s="716">
        <v>0.6</v>
      </c>
      <c r="E106" s="716"/>
      <c r="F106" s="976"/>
      <c r="G106" s="281" t="s">
        <v>461</v>
      </c>
    </row>
    <row r="107" spans="1:7" ht="63.75" x14ac:dyDescent="0.25">
      <c r="A107" s="119"/>
      <c r="B107" s="118"/>
      <c r="C107" s="57" t="s">
        <v>57</v>
      </c>
      <c r="D107" s="700">
        <v>19000</v>
      </c>
      <c r="E107" s="701">
        <v>57231</v>
      </c>
      <c r="F107" s="976">
        <f>E107/D107</f>
        <v>3.0121578947368421</v>
      </c>
      <c r="G107" s="965" t="s">
        <v>504</v>
      </c>
    </row>
    <row r="108" spans="1:7" ht="51" x14ac:dyDescent="0.25">
      <c r="A108" s="120" t="s">
        <v>120</v>
      </c>
      <c r="B108" s="67" t="s">
        <v>285</v>
      </c>
      <c r="C108" s="57" t="s">
        <v>58</v>
      </c>
      <c r="D108" s="975"/>
      <c r="E108" s="975"/>
      <c r="F108" s="976"/>
      <c r="G108" s="223"/>
    </row>
    <row r="109" spans="1:7" x14ac:dyDescent="0.25">
      <c r="A109" s="101" t="s">
        <v>121</v>
      </c>
      <c r="B109" s="67" t="s">
        <v>283</v>
      </c>
      <c r="C109" s="57"/>
      <c r="D109" s="975"/>
      <c r="E109" s="975"/>
      <c r="F109" s="976"/>
      <c r="G109" s="223"/>
    </row>
    <row r="110" spans="1:7" ht="127.5" x14ac:dyDescent="0.25">
      <c r="A110" s="121" t="s">
        <v>122</v>
      </c>
      <c r="B110" s="67" t="s">
        <v>11</v>
      </c>
      <c r="C110" s="56"/>
      <c r="D110" s="746"/>
      <c r="E110" s="746"/>
      <c r="F110" s="746"/>
      <c r="G110" s="56"/>
    </row>
    <row r="111" spans="1:7" ht="25.5" x14ac:dyDescent="0.25">
      <c r="A111" s="66" t="s">
        <v>123</v>
      </c>
      <c r="B111" s="67" t="s">
        <v>12</v>
      </c>
      <c r="C111" s="31"/>
      <c r="D111" s="36"/>
      <c r="E111" s="36"/>
      <c r="F111" s="36"/>
      <c r="G111" s="29"/>
    </row>
    <row r="112" spans="1:7" ht="76.5" x14ac:dyDescent="0.25">
      <c r="A112" s="106"/>
      <c r="B112" s="102"/>
      <c r="C112" s="58" t="s">
        <v>295</v>
      </c>
      <c r="D112" s="723">
        <v>2625</v>
      </c>
      <c r="E112" s="964">
        <v>3047</v>
      </c>
      <c r="F112" s="708">
        <f>E112/D112</f>
        <v>1.1607619047619047</v>
      </c>
      <c r="G112" s="963" t="s">
        <v>503</v>
      </c>
    </row>
    <row r="113" spans="1:8" s="868" customFormat="1" ht="76.5" x14ac:dyDescent="0.25">
      <c r="A113" s="901"/>
      <c r="B113" s="877"/>
      <c r="C113" s="962" t="s">
        <v>47</v>
      </c>
      <c r="D113" s="727">
        <v>146</v>
      </c>
      <c r="E113" s="727">
        <v>88</v>
      </c>
      <c r="F113" s="739">
        <f>(D113-E113)/D113*100%+100</f>
        <v>100.39726027397261</v>
      </c>
      <c r="G113" s="732" t="s">
        <v>505</v>
      </c>
    </row>
    <row r="114" spans="1:8" ht="63.75" x14ac:dyDescent="0.25">
      <c r="A114" s="106"/>
      <c r="B114" s="102"/>
      <c r="C114" s="80" t="s">
        <v>46</v>
      </c>
      <c r="D114" s="700">
        <v>4250</v>
      </c>
      <c r="E114" s="966">
        <v>9848</v>
      </c>
      <c r="F114" s="724">
        <f>E114/D114</f>
        <v>2.3171764705882354</v>
      </c>
      <c r="G114" s="963" t="s">
        <v>506</v>
      </c>
    </row>
    <row r="115" spans="1:8" ht="76.5" x14ac:dyDescent="0.25">
      <c r="A115" s="106"/>
      <c r="B115" s="102"/>
      <c r="C115" s="80" t="s">
        <v>45</v>
      </c>
      <c r="D115" s="968">
        <v>1.1499999999999999</v>
      </c>
      <c r="E115" s="968">
        <v>3.05</v>
      </c>
      <c r="F115" s="863">
        <v>2.5870000000000002</v>
      </c>
      <c r="G115" s="963" t="s">
        <v>507</v>
      </c>
    </row>
    <row r="116" spans="1:8" ht="63.75" x14ac:dyDescent="0.25">
      <c r="A116" s="106"/>
      <c r="B116" s="102"/>
      <c r="C116" s="58" t="s">
        <v>44</v>
      </c>
      <c r="D116" s="861"/>
      <c r="E116" s="865" t="s">
        <v>260</v>
      </c>
      <c r="F116" s="865" t="s">
        <v>260</v>
      </c>
      <c r="G116" s="95" t="s">
        <v>442</v>
      </c>
    </row>
    <row r="117" spans="1:8" ht="76.5" x14ac:dyDescent="0.25">
      <c r="A117" s="106"/>
      <c r="B117" s="102"/>
      <c r="C117" s="57" t="s">
        <v>43</v>
      </c>
      <c r="D117" s="861"/>
      <c r="E117" s="865" t="s">
        <v>260</v>
      </c>
      <c r="F117" s="865" t="s">
        <v>260</v>
      </c>
      <c r="G117" s="95" t="s">
        <v>442</v>
      </c>
    </row>
    <row r="118" spans="1:8" ht="114.75" x14ac:dyDescent="0.25">
      <c r="A118" s="122" t="s">
        <v>248</v>
      </c>
      <c r="B118" s="102" t="s">
        <v>305</v>
      </c>
      <c r="C118" s="31"/>
      <c r="D118" s="10"/>
      <c r="E118" s="10"/>
      <c r="F118" s="10"/>
      <c r="G118" s="29"/>
    </row>
    <row r="119" spans="1:8" ht="51" x14ac:dyDescent="0.25">
      <c r="A119" s="123" t="s">
        <v>350</v>
      </c>
      <c r="B119" s="68" t="s">
        <v>13</v>
      </c>
    </row>
    <row r="120" spans="1:8" ht="114.75" x14ac:dyDescent="0.25">
      <c r="A120" s="121" t="s">
        <v>250</v>
      </c>
      <c r="B120" s="67" t="s">
        <v>284</v>
      </c>
      <c r="C120" s="31"/>
      <c r="D120" s="23"/>
      <c r="E120" s="23"/>
      <c r="F120" s="23"/>
      <c r="G120" s="22"/>
    </row>
    <row r="121" spans="1:8" ht="25.5" x14ac:dyDescent="0.25">
      <c r="A121" s="66" t="s">
        <v>251</v>
      </c>
      <c r="B121" s="67" t="s">
        <v>282</v>
      </c>
      <c r="C121" s="31"/>
      <c r="D121" s="10"/>
      <c r="E121" s="10"/>
      <c r="F121" s="10"/>
      <c r="G121" s="29"/>
    </row>
    <row r="122" spans="1:8" x14ac:dyDescent="0.25">
      <c r="A122" s="4"/>
      <c r="B122" s="25" t="s">
        <v>97</v>
      </c>
      <c r="C122" s="22"/>
      <c r="D122" s="23"/>
      <c r="E122" s="23"/>
      <c r="F122" s="23"/>
      <c r="G122" s="22"/>
    </row>
    <row r="123" spans="1:8" x14ac:dyDescent="0.25">
      <c r="A123" s="313" t="s">
        <v>107</v>
      </c>
      <c r="B123" s="314"/>
      <c r="C123" s="315"/>
      <c r="D123" s="315"/>
      <c r="E123" s="315"/>
      <c r="F123" s="315"/>
      <c r="G123" s="316"/>
    </row>
    <row r="124" spans="1:8" s="76" customFormat="1" ht="133.5" customHeight="1" x14ac:dyDescent="0.25">
      <c r="A124" s="103" t="s">
        <v>119</v>
      </c>
      <c r="B124" s="115" t="s">
        <v>15</v>
      </c>
      <c r="C124" s="82" t="s">
        <v>206</v>
      </c>
      <c r="D124" s="969">
        <v>375</v>
      </c>
      <c r="E124" s="966">
        <v>738</v>
      </c>
      <c r="F124" s="83">
        <f>E124/D124</f>
        <v>1.968</v>
      </c>
      <c r="G124" s="970" t="s">
        <v>454</v>
      </c>
    </row>
    <row r="125" spans="1:8" s="76" customFormat="1" ht="135.75" customHeight="1" x14ac:dyDescent="0.25">
      <c r="A125" s="75"/>
      <c r="B125" s="81"/>
      <c r="C125" s="82" t="s">
        <v>207</v>
      </c>
      <c r="D125" s="967">
        <v>2.8</v>
      </c>
      <c r="E125" s="974">
        <v>37.200000000000003</v>
      </c>
      <c r="F125" s="83">
        <f>E125/D125</f>
        <v>13.285714285714288</v>
      </c>
      <c r="G125" s="861" t="s">
        <v>511</v>
      </c>
      <c r="H125" s="84"/>
    </row>
    <row r="126" spans="1:8" ht="51" x14ac:dyDescent="0.25">
      <c r="A126" s="104" t="s">
        <v>120</v>
      </c>
      <c r="B126" s="105" t="s">
        <v>263</v>
      </c>
      <c r="C126" s="11"/>
      <c r="D126" s="10"/>
      <c r="E126" s="10"/>
      <c r="F126" s="10"/>
      <c r="G126" s="29"/>
    </row>
    <row r="127" spans="1:8" x14ac:dyDescent="0.25">
      <c r="A127" s="4"/>
      <c r="B127" s="25" t="s">
        <v>97</v>
      </c>
      <c r="C127" s="27"/>
      <c r="D127" s="28"/>
      <c r="E127" s="28"/>
      <c r="F127" s="28"/>
      <c r="G127" s="27"/>
    </row>
    <row r="128" spans="1:8" x14ac:dyDescent="0.25">
      <c r="A128" s="313" t="s">
        <v>289</v>
      </c>
      <c r="B128" s="314"/>
      <c r="C128" s="314"/>
      <c r="D128" s="314"/>
      <c r="E128" s="314"/>
      <c r="F128" s="314"/>
      <c r="G128" s="317"/>
    </row>
    <row r="129" spans="1:7" ht="38.25" x14ac:dyDescent="0.25">
      <c r="A129" s="124" t="s">
        <v>353</v>
      </c>
      <c r="B129" s="127" t="s">
        <v>17</v>
      </c>
      <c r="C129" s="138"/>
      <c r="D129" s="138"/>
      <c r="E129" s="138"/>
      <c r="F129" s="138"/>
      <c r="G129" s="139"/>
    </row>
    <row r="130" spans="1:7" s="62" customFormat="1" ht="63.75" x14ac:dyDescent="0.25">
      <c r="A130" s="72" t="s">
        <v>286</v>
      </c>
      <c r="B130" s="73" t="s">
        <v>205</v>
      </c>
      <c r="C130" s="67" t="s">
        <v>203</v>
      </c>
      <c r="D130" s="70">
        <v>100</v>
      </c>
      <c r="E130" s="77">
        <v>100</v>
      </c>
      <c r="F130" s="30">
        <f>E130/D130</f>
        <v>1</v>
      </c>
      <c r="G130" s="268" t="s">
        <v>493</v>
      </c>
    </row>
    <row r="131" spans="1:7" s="62" customFormat="1" ht="153" x14ac:dyDescent="0.25">
      <c r="A131" s="108" t="s">
        <v>120</v>
      </c>
      <c r="B131" s="137" t="s">
        <v>19</v>
      </c>
      <c r="C131" s="67"/>
      <c r="D131" s="78"/>
      <c r="E131" s="77"/>
      <c r="F131" s="30"/>
      <c r="G131" s="67"/>
    </row>
    <row r="132" spans="1:7" s="62" customFormat="1" ht="114.75" x14ac:dyDescent="0.25">
      <c r="A132" s="108" t="s">
        <v>121</v>
      </c>
      <c r="B132" s="65" t="s">
        <v>259</v>
      </c>
      <c r="C132" s="67"/>
      <c r="D132" s="78"/>
      <c r="E132" s="77"/>
      <c r="F132" s="30"/>
      <c r="G132" s="67"/>
    </row>
    <row r="133" spans="1:7" s="62" customFormat="1" ht="38.25" x14ac:dyDescent="0.25">
      <c r="A133" s="63" t="s">
        <v>122</v>
      </c>
      <c r="B133" s="87" t="s">
        <v>101</v>
      </c>
      <c r="C133" s="67"/>
      <c r="D133" s="78"/>
      <c r="E133" s="77"/>
      <c r="F133" s="30"/>
      <c r="G133" s="67"/>
    </row>
    <row r="134" spans="1:7" s="62" customFormat="1" ht="25.5" x14ac:dyDescent="0.25">
      <c r="A134" s="128" t="s">
        <v>350</v>
      </c>
      <c r="B134" s="129" t="s">
        <v>20</v>
      </c>
      <c r="C134" s="67"/>
      <c r="D134" s="78"/>
      <c r="E134" s="77"/>
      <c r="F134" s="30"/>
      <c r="G134" s="67"/>
    </row>
    <row r="135" spans="1:7" ht="213.75" customHeight="1" x14ac:dyDescent="0.25">
      <c r="A135" s="15" t="s">
        <v>288</v>
      </c>
      <c r="B135" s="16" t="s">
        <v>21</v>
      </c>
      <c r="C135" s="11" t="s">
        <v>204</v>
      </c>
      <c r="D135" s="272">
        <v>16</v>
      </c>
      <c r="E135" s="283">
        <v>16</v>
      </c>
      <c r="F135" s="282">
        <f>E135/D135</f>
        <v>1</v>
      </c>
      <c r="G135" s="268" t="s">
        <v>493</v>
      </c>
    </row>
    <row r="136" spans="1:7" x14ac:dyDescent="0.25">
      <c r="A136" s="4"/>
      <c r="B136" s="25" t="s">
        <v>97</v>
      </c>
      <c r="C136" s="22"/>
      <c r="D136" s="23"/>
      <c r="E136" s="23"/>
      <c r="F136" s="23"/>
      <c r="G136" s="22"/>
    </row>
    <row r="137" spans="1:7" x14ac:dyDescent="0.25">
      <c r="A137" s="26"/>
      <c r="B137" s="25" t="s">
        <v>98</v>
      </c>
      <c r="C137" s="24"/>
      <c r="D137" s="23"/>
      <c r="E137" s="23"/>
      <c r="F137" s="23"/>
      <c r="G137" s="22"/>
    </row>
    <row r="139" spans="1:7" ht="15.75" x14ac:dyDescent="0.25">
      <c r="A139" s="320"/>
      <c r="B139" s="320"/>
      <c r="C139" s="320"/>
      <c r="D139" s="320"/>
      <c r="E139" s="320"/>
      <c r="F139" s="320"/>
      <c r="G139" s="320"/>
    </row>
  </sheetData>
  <mergeCells count="10">
    <mergeCell ref="A128:G128"/>
    <mergeCell ref="C67:C83"/>
    <mergeCell ref="A139:G139"/>
    <mergeCell ref="A87:G87"/>
    <mergeCell ref="A104:G104"/>
    <mergeCell ref="A2:G2"/>
    <mergeCell ref="A3:G3"/>
    <mergeCell ref="A7:G7"/>
    <mergeCell ref="A57:G57"/>
    <mergeCell ref="A123:G123"/>
  </mergeCells>
  <phoneticPr fontId="35" type="noConversion"/>
  <pageMargins left="0.56000000000000005" right="0.22" top="0.21" bottom="0.16" header="0.2" footer="0.16"/>
  <pageSetup paperSize="9" scale="68" fitToHeight="0" orientation="portrait" r:id="rId1"/>
  <rowBreaks count="1" manualBreakCount="1">
    <brk id="12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9"/>
  <sheetViews>
    <sheetView zoomScale="75" zoomScaleNormal="80" zoomScaleSheetLayoutView="80" workbookViewId="0">
      <selection activeCell="B158" sqref="B157:B158"/>
    </sheetView>
  </sheetViews>
  <sheetFormatPr defaultRowHeight="15" x14ac:dyDescent="0.25"/>
  <cols>
    <col min="1" max="1" width="9.140625" style="62"/>
    <col min="2" max="2" width="40.5703125" style="62" customWidth="1"/>
    <col min="3" max="3" width="15" style="62" customWidth="1"/>
    <col min="4" max="4" width="9.140625" style="62"/>
    <col min="5" max="5" width="8.85546875" style="62" customWidth="1"/>
    <col min="6" max="6" width="7.7109375" style="62" customWidth="1"/>
    <col min="7" max="7" width="8.140625" style="62" customWidth="1"/>
    <col min="8" max="8" width="17.5703125" style="62" customWidth="1"/>
    <col min="9" max="9" width="17" style="62" customWidth="1"/>
    <col min="10" max="10" width="39" style="62" customWidth="1"/>
    <col min="11" max="11" width="43.5703125" style="141" customWidth="1"/>
    <col min="12" max="12" width="25.28515625" style="62" customWidth="1"/>
    <col min="13" max="13" width="18.140625" style="62" customWidth="1"/>
    <col min="14" max="14" width="10.5703125" style="62" bestFit="1" customWidth="1"/>
    <col min="15" max="16384" width="9.140625" style="62"/>
  </cols>
  <sheetData>
    <row r="1" spans="1:13" x14ac:dyDescent="0.25">
      <c r="K1" s="141" t="s">
        <v>234</v>
      </c>
    </row>
    <row r="2" spans="1:13" ht="20.25" x14ac:dyDescent="0.25">
      <c r="A2" s="328" t="s">
        <v>62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64"/>
      <c r="M2" s="64"/>
    </row>
    <row r="3" spans="1:13" ht="37.5" customHeight="1" x14ac:dyDescent="0.25">
      <c r="A3" s="305"/>
      <c r="B3" s="305" t="s">
        <v>108</v>
      </c>
      <c r="C3" s="305" t="s">
        <v>109</v>
      </c>
      <c r="D3" s="307" t="s">
        <v>110</v>
      </c>
      <c r="E3" s="308"/>
      <c r="F3" s="307" t="s">
        <v>111</v>
      </c>
      <c r="G3" s="308"/>
      <c r="H3" s="307" t="s">
        <v>298</v>
      </c>
      <c r="I3" s="308"/>
      <c r="J3" s="307" t="s">
        <v>112</v>
      </c>
      <c r="K3" s="308"/>
      <c r="L3" s="142" t="s">
        <v>306</v>
      </c>
      <c r="M3" s="143"/>
    </row>
    <row r="4" spans="1:13" ht="23.25" customHeight="1" x14ac:dyDescent="0.25">
      <c r="A4" s="306"/>
      <c r="B4" s="306"/>
      <c r="C4" s="306"/>
      <c r="D4" s="90" t="s">
        <v>113</v>
      </c>
      <c r="E4" s="90" t="s">
        <v>114</v>
      </c>
      <c r="F4" s="90" t="s">
        <v>113</v>
      </c>
      <c r="G4" s="90" t="s">
        <v>114</v>
      </c>
      <c r="H4" s="90" t="s">
        <v>115</v>
      </c>
      <c r="I4" s="90" t="s">
        <v>116</v>
      </c>
      <c r="J4" s="90" t="s">
        <v>117</v>
      </c>
      <c r="K4" s="90" t="s">
        <v>118</v>
      </c>
      <c r="L4" s="142"/>
      <c r="M4" s="143"/>
    </row>
    <row r="5" spans="1:13" x14ac:dyDescent="0.25">
      <c r="A5" s="140">
        <v>1</v>
      </c>
      <c r="B5" s="90">
        <v>2</v>
      </c>
      <c r="C5" s="69">
        <v>3</v>
      </c>
      <c r="D5" s="90">
        <v>4</v>
      </c>
      <c r="E5" s="90">
        <v>5</v>
      </c>
      <c r="F5" s="90">
        <v>6</v>
      </c>
      <c r="G5" s="90">
        <v>7</v>
      </c>
      <c r="H5" s="90">
        <v>8</v>
      </c>
      <c r="I5" s="90">
        <v>9</v>
      </c>
      <c r="J5" s="90">
        <v>10</v>
      </c>
      <c r="K5" s="90">
        <v>11</v>
      </c>
      <c r="L5" s="142">
        <v>12</v>
      </c>
      <c r="M5" s="143"/>
    </row>
    <row r="6" spans="1:13" ht="26.25" thickBot="1" x14ac:dyDescent="0.3">
      <c r="A6" s="140"/>
      <c r="B6" s="144" t="s">
        <v>96</v>
      </c>
      <c r="C6" s="69"/>
      <c r="D6" s="90"/>
      <c r="E6" s="90"/>
      <c r="F6" s="90"/>
      <c r="G6" s="90"/>
      <c r="H6" s="145">
        <f>H7+H55+H57</f>
        <v>3678742.8656249987</v>
      </c>
      <c r="I6" s="145">
        <f>I7+I55+I57</f>
        <v>4349906.1342699975</v>
      </c>
      <c r="J6" s="90"/>
      <c r="K6" s="90"/>
      <c r="L6" s="142"/>
      <c r="M6" s="256">
        <f>I6-финансир!M63-финансир!L63</f>
        <v>-1.0477378964424133E-9</v>
      </c>
    </row>
    <row r="7" spans="1:13" ht="25.5" x14ac:dyDescent="0.25">
      <c r="A7" s="146" t="s">
        <v>315</v>
      </c>
      <c r="B7" s="130" t="s">
        <v>314</v>
      </c>
      <c r="C7" s="323" t="s">
        <v>48</v>
      </c>
      <c r="D7" s="90"/>
      <c r="E7" s="90"/>
      <c r="F7" s="90"/>
      <c r="G7" s="147"/>
      <c r="H7" s="126">
        <f>H8+H9+H10+H11+H12+H13+H14+H15+H16+H17+H18+H19+H20+H21+H22+H23+H24+H25+H26+H27+H28+H29+H30+H31+H32+H33+H34+H35+H36+H37+H38+H39+H40+H41+H42+H43+H44+H45+H46+H47+H48+H49+H50+H51+H52+H53+H54</f>
        <v>3622681.7656249986</v>
      </c>
      <c r="I7" s="126">
        <f>I8+I9+I10+I11+I12+I13+I14+I15+I16+I17+I18+I19+I20+I21+I22+I23+I24+I25+I26+I27+I28+I29+I30+I31+I32+I33+I34+I35+I36+I37+I38+I39+I40+I41+I42+I43+I44+I45+I46+I47+I48+I49+I50+I51+I52+I53+I54</f>
        <v>4321405.5538199982</v>
      </c>
      <c r="J7" s="112"/>
      <c r="K7" s="67"/>
      <c r="L7" s="91"/>
      <c r="M7" s="258">
        <f>H7-H52+H53</f>
        <v>3626014.3656249982</v>
      </c>
    </row>
    <row r="8" spans="1:13" s="343" customFormat="1" ht="135.75" customHeight="1" x14ac:dyDescent="0.25">
      <c r="A8" s="344" t="s">
        <v>119</v>
      </c>
      <c r="B8" s="345" t="s">
        <v>127</v>
      </c>
      <c r="C8" s="324"/>
      <c r="D8" s="639" t="s">
        <v>217</v>
      </c>
      <c r="E8" s="639" t="s">
        <v>218</v>
      </c>
      <c r="F8" s="639" t="s">
        <v>217</v>
      </c>
      <c r="G8" s="639" t="s">
        <v>218</v>
      </c>
      <c r="H8" s="640">
        <f>финансир!I10/4*3</f>
        <v>228952.34999999998</v>
      </c>
      <c r="I8" s="641">
        <f>финансир!M10</f>
        <v>298076.89682999998</v>
      </c>
      <c r="J8" s="416" t="s">
        <v>22</v>
      </c>
      <c r="K8" s="644" t="s">
        <v>356</v>
      </c>
      <c r="L8" s="642"/>
      <c r="M8" s="643">
        <f>I8/H8</f>
        <v>1.3019167387013062</v>
      </c>
    </row>
    <row r="9" spans="1:13" s="343" customFormat="1" ht="129.75" customHeight="1" x14ac:dyDescent="0.25">
      <c r="A9" s="359" t="s">
        <v>120</v>
      </c>
      <c r="B9" s="360" t="s">
        <v>128</v>
      </c>
      <c r="C9" s="324"/>
      <c r="D9" s="639" t="s">
        <v>217</v>
      </c>
      <c r="E9" s="639" t="s">
        <v>218</v>
      </c>
      <c r="F9" s="639" t="s">
        <v>217</v>
      </c>
      <c r="G9" s="639" t="s">
        <v>218</v>
      </c>
      <c r="H9" s="640">
        <f>финансир!I11/4*3</f>
        <v>64702.274999999994</v>
      </c>
      <c r="I9" s="641">
        <f>финансир!M11</f>
        <v>83894.954289999994</v>
      </c>
      <c r="J9" s="416" t="s">
        <v>23</v>
      </c>
      <c r="K9" s="644" t="s">
        <v>357</v>
      </c>
      <c r="L9" s="642"/>
      <c r="M9" s="643">
        <f t="shared" ref="M9:M75" si="0">I9/H9</f>
        <v>1.2966306716417622</v>
      </c>
    </row>
    <row r="10" spans="1:13" s="343" customFormat="1" ht="125.25" customHeight="1" x14ac:dyDescent="0.25">
      <c r="A10" s="359" t="s">
        <v>121</v>
      </c>
      <c r="B10" s="360" t="s">
        <v>237</v>
      </c>
      <c r="C10" s="324"/>
      <c r="D10" s="639" t="s">
        <v>217</v>
      </c>
      <c r="E10" s="639" t="s">
        <v>218</v>
      </c>
      <c r="F10" s="639" t="s">
        <v>217</v>
      </c>
      <c r="G10" s="639" t="s">
        <v>218</v>
      </c>
      <c r="H10" s="640">
        <f>финансир!I12/4*3</f>
        <v>91701</v>
      </c>
      <c r="I10" s="641">
        <f>финансир!M12</f>
        <v>106627.52864999999</v>
      </c>
      <c r="J10" s="416" t="s">
        <v>24</v>
      </c>
      <c r="K10" s="645" t="s">
        <v>371</v>
      </c>
      <c r="L10" s="646"/>
      <c r="M10" s="643">
        <f t="shared" si="0"/>
        <v>1.1627738917787156</v>
      </c>
    </row>
    <row r="11" spans="1:13" s="343" customFormat="1" ht="111.75" customHeight="1" x14ac:dyDescent="0.25">
      <c r="A11" s="359" t="s">
        <v>122</v>
      </c>
      <c r="B11" s="360" t="s">
        <v>129</v>
      </c>
      <c r="C11" s="324"/>
      <c r="D11" s="639" t="s">
        <v>217</v>
      </c>
      <c r="E11" s="639" t="s">
        <v>218</v>
      </c>
      <c r="F11" s="639" t="s">
        <v>217</v>
      </c>
      <c r="G11" s="639" t="s">
        <v>218</v>
      </c>
      <c r="H11" s="640">
        <f>финансир!I13/4*3</f>
        <v>7650</v>
      </c>
      <c r="I11" s="641">
        <f>финансир!M13</f>
        <v>8243.3602699999992</v>
      </c>
      <c r="J11" s="416" t="s">
        <v>25</v>
      </c>
      <c r="K11" s="647" t="s">
        <v>391</v>
      </c>
      <c r="L11" s="642"/>
      <c r="M11" s="643">
        <f t="shared" si="0"/>
        <v>1.077563433986928</v>
      </c>
    </row>
    <row r="12" spans="1:13" s="868" customFormat="1" ht="230.25" customHeight="1" x14ac:dyDescent="0.25">
      <c r="A12" s="359" t="s">
        <v>123</v>
      </c>
      <c r="B12" s="360" t="s">
        <v>238</v>
      </c>
      <c r="C12" s="324"/>
      <c r="D12" s="867" t="s">
        <v>217</v>
      </c>
      <c r="E12" s="867" t="s">
        <v>218</v>
      </c>
      <c r="F12" s="867" t="s">
        <v>217</v>
      </c>
      <c r="G12" s="867" t="s">
        <v>218</v>
      </c>
      <c r="H12" s="640">
        <f>финансир!I14/4*3</f>
        <v>22192.875</v>
      </c>
      <c r="I12" s="641">
        <f>финансир!M14</f>
        <v>27387.594799999999</v>
      </c>
      <c r="J12" s="870" t="s">
        <v>527</v>
      </c>
      <c r="K12" s="870" t="s">
        <v>517</v>
      </c>
      <c r="L12" s="870"/>
      <c r="M12" s="924">
        <f t="shared" si="0"/>
        <v>1.2340715116901257</v>
      </c>
    </row>
    <row r="13" spans="1:13" s="343" customFormat="1" ht="131.25" customHeight="1" x14ac:dyDescent="0.25">
      <c r="A13" s="359" t="s">
        <v>248</v>
      </c>
      <c r="B13" s="360" t="s">
        <v>130</v>
      </c>
      <c r="C13" s="324"/>
      <c r="D13" s="639" t="s">
        <v>217</v>
      </c>
      <c r="E13" s="639" t="s">
        <v>218</v>
      </c>
      <c r="F13" s="639" t="s">
        <v>217</v>
      </c>
      <c r="G13" s="639" t="s">
        <v>218</v>
      </c>
      <c r="H13" s="640">
        <f>финансир!I15/4*3</f>
        <v>951745.64999999991</v>
      </c>
      <c r="I13" s="641">
        <f>финансир!M15</f>
        <v>1268342.0671699999</v>
      </c>
      <c r="J13" s="416" t="s">
        <v>462</v>
      </c>
      <c r="K13" s="416" t="s">
        <v>75</v>
      </c>
      <c r="L13" s="642"/>
      <c r="M13" s="643">
        <f t="shared" si="0"/>
        <v>1.3326481367894878</v>
      </c>
    </row>
    <row r="14" spans="1:13" s="343" customFormat="1" ht="63.75" x14ac:dyDescent="0.25">
      <c r="A14" s="359" t="s">
        <v>249</v>
      </c>
      <c r="B14" s="360" t="s">
        <v>131</v>
      </c>
      <c r="C14" s="324"/>
      <c r="D14" s="639" t="s">
        <v>217</v>
      </c>
      <c r="E14" s="639" t="s">
        <v>218</v>
      </c>
      <c r="F14" s="639" t="s">
        <v>217</v>
      </c>
      <c r="G14" s="639" t="s">
        <v>218</v>
      </c>
      <c r="H14" s="640">
        <f>финансир!I16/4*3</f>
        <v>1683.75</v>
      </c>
      <c r="I14" s="641">
        <f>финансир!M16</f>
        <v>2113.8573799999999</v>
      </c>
      <c r="J14" s="416" t="s">
        <v>26</v>
      </c>
      <c r="K14" s="416" t="s">
        <v>76</v>
      </c>
      <c r="L14" s="642"/>
      <c r="M14" s="643">
        <f t="shared" si="0"/>
        <v>1.2554461054194506</v>
      </c>
    </row>
    <row r="15" spans="1:13" s="343" customFormat="1" ht="159.75" customHeight="1" x14ac:dyDescent="0.25">
      <c r="A15" s="359" t="s">
        <v>307</v>
      </c>
      <c r="B15" s="360" t="s">
        <v>132</v>
      </c>
      <c r="C15" s="324"/>
      <c r="D15" s="639" t="s">
        <v>217</v>
      </c>
      <c r="E15" s="639" t="s">
        <v>218</v>
      </c>
      <c r="F15" s="639" t="s">
        <v>217</v>
      </c>
      <c r="G15" s="639" t="s">
        <v>218</v>
      </c>
      <c r="H15" s="640">
        <f>финансир!I17/4*3</f>
        <v>17967.75</v>
      </c>
      <c r="I15" s="641">
        <f>финансир!M17</f>
        <v>23002.838810000001</v>
      </c>
      <c r="J15" s="416" t="s">
        <v>463</v>
      </c>
      <c r="K15" s="416" t="s">
        <v>77</v>
      </c>
      <c r="L15" s="642"/>
      <c r="M15" s="643">
        <f t="shared" si="0"/>
        <v>1.2802292334877767</v>
      </c>
    </row>
    <row r="16" spans="1:13" s="343" customFormat="1" ht="136.5" customHeight="1" x14ac:dyDescent="0.25">
      <c r="A16" s="359" t="s">
        <v>211</v>
      </c>
      <c r="B16" s="360" t="s">
        <v>239</v>
      </c>
      <c r="C16" s="324"/>
      <c r="D16" s="639" t="s">
        <v>217</v>
      </c>
      <c r="E16" s="639" t="s">
        <v>218</v>
      </c>
      <c r="F16" s="639" t="s">
        <v>217</v>
      </c>
      <c r="G16" s="639" t="s">
        <v>218</v>
      </c>
      <c r="H16" s="640">
        <f>финансир!I18/4*3</f>
        <v>889926.29999999993</v>
      </c>
      <c r="I16" s="641">
        <f>финансир!M18</f>
        <v>1183993.0818</v>
      </c>
      <c r="J16" s="416" t="s">
        <v>27</v>
      </c>
      <c r="K16" s="416" t="s">
        <v>67</v>
      </c>
      <c r="L16" s="642"/>
      <c r="M16" s="643">
        <f t="shared" si="0"/>
        <v>1.330439477741022</v>
      </c>
    </row>
    <row r="17" spans="1:13" s="343" customFormat="1" ht="158.25" customHeight="1" x14ac:dyDescent="0.25">
      <c r="A17" s="359" t="s">
        <v>214</v>
      </c>
      <c r="B17" s="360" t="s">
        <v>133</v>
      </c>
      <c r="C17" s="324"/>
      <c r="D17" s="639" t="s">
        <v>217</v>
      </c>
      <c r="E17" s="639" t="s">
        <v>218</v>
      </c>
      <c r="F17" s="639" t="s">
        <v>217</v>
      </c>
      <c r="G17" s="639" t="s">
        <v>218</v>
      </c>
      <c r="H17" s="640">
        <f>финансир!I19/4*3</f>
        <v>11567.55</v>
      </c>
      <c r="I17" s="641">
        <f>финансир!M19</f>
        <v>15134.29471</v>
      </c>
      <c r="J17" s="416" t="s">
        <v>28</v>
      </c>
      <c r="K17" s="648" t="s">
        <v>377</v>
      </c>
      <c r="L17" s="642"/>
      <c r="M17" s="643">
        <f t="shared" si="0"/>
        <v>1.3083405483442907</v>
      </c>
    </row>
    <row r="18" spans="1:13" s="343" customFormat="1" ht="145.5" customHeight="1" x14ac:dyDescent="0.25">
      <c r="A18" s="359" t="s">
        <v>233</v>
      </c>
      <c r="B18" s="360" t="s">
        <v>134</v>
      </c>
      <c r="C18" s="324"/>
      <c r="D18" s="639" t="s">
        <v>217</v>
      </c>
      <c r="E18" s="639" t="s">
        <v>218</v>
      </c>
      <c r="F18" s="639" t="s">
        <v>217</v>
      </c>
      <c r="G18" s="639" t="s">
        <v>218</v>
      </c>
      <c r="H18" s="640">
        <f>финансир!I20/4*3</f>
        <v>83383.200000000012</v>
      </c>
      <c r="I18" s="641">
        <f>финансир!M20</f>
        <v>109663.74924</v>
      </c>
      <c r="J18" s="416" t="s">
        <v>528</v>
      </c>
      <c r="K18" s="648" t="s">
        <v>376</v>
      </c>
      <c r="L18" s="642"/>
      <c r="M18" s="643">
        <f t="shared" si="0"/>
        <v>1.3151779883717583</v>
      </c>
    </row>
    <row r="19" spans="1:13" s="343" customFormat="1" ht="63.75" x14ac:dyDescent="0.25">
      <c r="A19" s="359" t="s">
        <v>316</v>
      </c>
      <c r="B19" s="360" t="s">
        <v>135</v>
      </c>
      <c r="C19" s="324"/>
      <c r="D19" s="639" t="s">
        <v>217</v>
      </c>
      <c r="E19" s="639" t="s">
        <v>218</v>
      </c>
      <c r="F19" s="639" t="s">
        <v>217</v>
      </c>
      <c r="G19" s="639" t="s">
        <v>218</v>
      </c>
      <c r="H19" s="640">
        <f>финансир!I21/4*3</f>
        <v>6111.4500000000007</v>
      </c>
      <c r="I19" s="641">
        <f>финансир!M21</f>
        <v>7773.6091500000002</v>
      </c>
      <c r="J19" s="416" t="s">
        <v>29</v>
      </c>
      <c r="K19" s="585" t="s">
        <v>68</v>
      </c>
      <c r="L19" s="416"/>
      <c r="M19" s="643">
        <f t="shared" si="0"/>
        <v>1.2719745968632648</v>
      </c>
    </row>
    <row r="20" spans="1:13" s="343" customFormat="1" ht="198.75" customHeight="1" x14ac:dyDescent="0.25">
      <c r="A20" s="359" t="s">
        <v>317</v>
      </c>
      <c r="B20" s="360" t="s">
        <v>136</v>
      </c>
      <c r="C20" s="324"/>
      <c r="D20" s="639" t="s">
        <v>217</v>
      </c>
      <c r="E20" s="639" t="s">
        <v>218</v>
      </c>
      <c r="F20" s="639" t="s">
        <v>217</v>
      </c>
      <c r="G20" s="639" t="s">
        <v>218</v>
      </c>
      <c r="H20" s="640">
        <f>финансир!I22/4*3</f>
        <v>92.25</v>
      </c>
      <c r="I20" s="641">
        <f>финансир!M22</f>
        <v>0</v>
      </c>
      <c r="J20" s="416" t="s">
        <v>30</v>
      </c>
      <c r="K20" s="585" t="s">
        <v>84</v>
      </c>
      <c r="L20" s="642"/>
      <c r="M20" s="643">
        <f t="shared" si="0"/>
        <v>0</v>
      </c>
    </row>
    <row r="21" spans="1:13" s="343" customFormat="1" ht="148.5" customHeight="1" x14ac:dyDescent="0.25">
      <c r="A21" s="359" t="s">
        <v>318</v>
      </c>
      <c r="B21" s="360" t="s">
        <v>137</v>
      </c>
      <c r="C21" s="324"/>
      <c r="D21" s="639" t="s">
        <v>217</v>
      </c>
      <c r="E21" s="639" t="s">
        <v>218</v>
      </c>
      <c r="F21" s="639" t="s">
        <v>217</v>
      </c>
      <c r="G21" s="639" t="s">
        <v>218</v>
      </c>
      <c r="H21" s="640">
        <f>финансир!I23/4*3</f>
        <v>206545.72499999998</v>
      </c>
      <c r="I21" s="641">
        <f>финансир!M23</f>
        <v>273992.09464000002</v>
      </c>
      <c r="J21" s="416" t="s">
        <v>31</v>
      </c>
      <c r="K21" s="644" t="s">
        <v>358</v>
      </c>
      <c r="L21" s="642"/>
      <c r="M21" s="643">
        <f t="shared" si="0"/>
        <v>1.3265444958495272</v>
      </c>
    </row>
    <row r="22" spans="1:13" s="343" customFormat="1" ht="87.75" customHeight="1" x14ac:dyDescent="0.25">
      <c r="A22" s="359" t="s">
        <v>319</v>
      </c>
      <c r="B22" s="360" t="s">
        <v>138</v>
      </c>
      <c r="C22" s="324"/>
      <c r="D22" s="639" t="s">
        <v>217</v>
      </c>
      <c r="E22" s="639" t="s">
        <v>218</v>
      </c>
      <c r="F22" s="639" t="s">
        <v>217</v>
      </c>
      <c r="G22" s="639" t="s">
        <v>218</v>
      </c>
      <c r="H22" s="640">
        <f>финансир!I24/4*3</f>
        <v>11653.125</v>
      </c>
      <c r="I22" s="641">
        <f>финансир!M24</f>
        <v>12299.43578</v>
      </c>
      <c r="J22" s="649" t="s">
        <v>464</v>
      </c>
      <c r="K22" s="650" t="s">
        <v>66</v>
      </c>
      <c r="L22" s="642"/>
      <c r="M22" s="643">
        <f t="shared" si="0"/>
        <v>1.0554624429069455</v>
      </c>
    </row>
    <row r="23" spans="1:13" s="343" customFormat="1" ht="51" x14ac:dyDescent="0.25">
      <c r="A23" s="359" t="s">
        <v>320</v>
      </c>
      <c r="B23" s="360" t="s">
        <v>139</v>
      </c>
      <c r="C23" s="324"/>
      <c r="D23" s="639" t="s">
        <v>217</v>
      </c>
      <c r="E23" s="639" t="s">
        <v>218</v>
      </c>
      <c r="F23" s="639" t="s">
        <v>217</v>
      </c>
      <c r="G23" s="639" t="s">
        <v>218</v>
      </c>
      <c r="H23" s="640">
        <f>финансир!I25/4*3</f>
        <v>105</v>
      </c>
      <c r="I23" s="641">
        <f>финансир!M25</f>
        <v>122.36499999999999</v>
      </c>
      <c r="J23" s="416" t="s">
        <v>32</v>
      </c>
      <c r="K23" s="585" t="s">
        <v>375</v>
      </c>
      <c r="L23" s="642"/>
      <c r="M23" s="643">
        <f t="shared" si="0"/>
        <v>1.1653809523809524</v>
      </c>
    </row>
    <row r="24" spans="1:13" s="343" customFormat="1" ht="69.75" customHeight="1" x14ac:dyDescent="0.25">
      <c r="A24" s="359" t="s">
        <v>321</v>
      </c>
      <c r="B24" s="360" t="s">
        <v>140</v>
      </c>
      <c r="C24" s="324"/>
      <c r="D24" s="639" t="s">
        <v>217</v>
      </c>
      <c r="E24" s="639" t="s">
        <v>218</v>
      </c>
      <c r="F24" s="639" t="s">
        <v>217</v>
      </c>
      <c r="G24" s="639" t="s">
        <v>218</v>
      </c>
      <c r="H24" s="640">
        <f>финансир!I26/4*3</f>
        <v>355.27499999999998</v>
      </c>
      <c r="I24" s="641">
        <f>финансир!M26</f>
        <v>468.82691999999997</v>
      </c>
      <c r="J24" s="416" t="s">
        <v>393</v>
      </c>
      <c r="K24" s="416" t="s">
        <v>359</v>
      </c>
      <c r="L24" s="642"/>
      <c r="M24" s="643">
        <f t="shared" si="0"/>
        <v>1.3196169727675744</v>
      </c>
    </row>
    <row r="25" spans="1:13" s="343" customFormat="1" ht="177.75" customHeight="1" x14ac:dyDescent="0.25">
      <c r="A25" s="359" t="s">
        <v>322</v>
      </c>
      <c r="B25" s="360" t="s">
        <v>240</v>
      </c>
      <c r="C25" s="324"/>
      <c r="D25" s="639" t="s">
        <v>217</v>
      </c>
      <c r="E25" s="639" t="s">
        <v>218</v>
      </c>
      <c r="F25" s="639" t="s">
        <v>217</v>
      </c>
      <c r="G25" s="639" t="s">
        <v>218</v>
      </c>
      <c r="H25" s="640">
        <f>финансир!I27/4*3</f>
        <v>1683.6750000000002</v>
      </c>
      <c r="I25" s="641">
        <f>финансир!M27</f>
        <v>2230.7676499999998</v>
      </c>
      <c r="J25" s="416" t="s">
        <v>394</v>
      </c>
      <c r="K25" s="416" t="s">
        <v>360</v>
      </c>
      <c r="L25" s="642"/>
      <c r="M25" s="643">
        <f t="shared" si="0"/>
        <v>1.3249395815700771</v>
      </c>
    </row>
    <row r="26" spans="1:13" s="343" customFormat="1" ht="101.25" customHeight="1" x14ac:dyDescent="0.25">
      <c r="A26" s="359" t="s">
        <v>323</v>
      </c>
      <c r="B26" s="360" t="s">
        <v>141</v>
      </c>
      <c r="C26" s="324"/>
      <c r="D26" s="639" t="s">
        <v>217</v>
      </c>
      <c r="E26" s="639" t="s">
        <v>218</v>
      </c>
      <c r="F26" s="639" t="s">
        <v>217</v>
      </c>
      <c r="G26" s="639" t="s">
        <v>218</v>
      </c>
      <c r="H26" s="640">
        <f>финансир!I28/4*3</f>
        <v>9082.5</v>
      </c>
      <c r="I26" s="641">
        <f>финансир!M28</f>
        <v>9315.2385599999998</v>
      </c>
      <c r="J26" s="416" t="s">
        <v>395</v>
      </c>
      <c r="K26" s="416" t="s">
        <v>72</v>
      </c>
      <c r="L26" s="642"/>
      <c r="M26" s="643">
        <f>I26/H26</f>
        <v>1.0256249446738233</v>
      </c>
    </row>
    <row r="27" spans="1:13" s="343" customFormat="1" ht="92.25" customHeight="1" x14ac:dyDescent="0.25">
      <c r="A27" s="359" t="s">
        <v>324</v>
      </c>
      <c r="B27" s="360" t="s">
        <v>142</v>
      </c>
      <c r="C27" s="330"/>
      <c r="D27" s="639" t="s">
        <v>217</v>
      </c>
      <c r="E27" s="639" t="s">
        <v>218</v>
      </c>
      <c r="F27" s="639" t="s">
        <v>217</v>
      </c>
      <c r="G27" s="639" t="s">
        <v>218</v>
      </c>
      <c r="H27" s="640">
        <f>финансир!I29/4*3</f>
        <v>1741.2749999999999</v>
      </c>
      <c r="I27" s="641">
        <f>финансир!M29</f>
        <v>1716.8074999999999</v>
      </c>
      <c r="J27" s="416" t="s">
        <v>396</v>
      </c>
      <c r="K27" s="585" t="s">
        <v>69</v>
      </c>
      <c r="L27" s="642"/>
      <c r="M27" s="643">
        <f t="shared" si="0"/>
        <v>0.98594851473776401</v>
      </c>
    </row>
    <row r="28" spans="1:13" s="343" customFormat="1" ht="405.75" customHeight="1" x14ac:dyDescent="0.25">
      <c r="A28" s="301" t="s">
        <v>325</v>
      </c>
      <c r="B28" s="303" t="s">
        <v>99</v>
      </c>
      <c r="C28" s="651" t="s">
        <v>49</v>
      </c>
      <c r="D28" s="639" t="s">
        <v>217</v>
      </c>
      <c r="E28" s="639" t="s">
        <v>218</v>
      </c>
      <c r="F28" s="639" t="s">
        <v>217</v>
      </c>
      <c r="G28" s="639" t="s">
        <v>218</v>
      </c>
      <c r="H28" s="640">
        <f>финансир!I30/4*3</f>
        <v>6433.4381249999997</v>
      </c>
      <c r="I28" s="641">
        <f>финансир!M30</f>
        <v>4591.8480799999998</v>
      </c>
      <c r="J28" s="652" t="s">
        <v>529</v>
      </c>
      <c r="K28" s="653" t="s">
        <v>518</v>
      </c>
      <c r="L28" s="305"/>
      <c r="M28" s="643">
        <f t="shared" si="0"/>
        <v>0.71374714278455886</v>
      </c>
    </row>
    <row r="29" spans="1:13" s="735" customFormat="1" ht="48" customHeight="1" x14ac:dyDescent="0.25">
      <c r="A29" s="302"/>
      <c r="B29" s="304"/>
      <c r="C29" s="699" t="s">
        <v>545</v>
      </c>
      <c r="D29" s="151" t="s">
        <v>217</v>
      </c>
      <c r="E29" s="151" t="s">
        <v>218</v>
      </c>
      <c r="F29" s="151" t="s">
        <v>217</v>
      </c>
      <c r="G29" s="151" t="s">
        <v>218</v>
      </c>
      <c r="H29" s="264">
        <f>финансир!I31/3*1</f>
        <v>375.32750000000004</v>
      </c>
      <c r="I29" s="148">
        <f>финансир!M31</f>
        <v>160</v>
      </c>
      <c r="J29" s="284" t="s">
        <v>520</v>
      </c>
      <c r="K29" s="734" t="s">
        <v>519</v>
      </c>
      <c r="L29" s="306"/>
      <c r="M29" s="213">
        <f t="shared" si="0"/>
        <v>0.42629436958389666</v>
      </c>
    </row>
    <row r="30" spans="1:13" s="343" customFormat="1" ht="63.75" customHeight="1" x14ac:dyDescent="0.25">
      <c r="A30" s="359" t="s">
        <v>326</v>
      </c>
      <c r="B30" s="360" t="s">
        <v>241</v>
      </c>
      <c r="C30" s="323" t="s">
        <v>50</v>
      </c>
      <c r="D30" s="639" t="s">
        <v>217</v>
      </c>
      <c r="E30" s="639" t="s">
        <v>218</v>
      </c>
      <c r="F30" s="639" t="s">
        <v>217</v>
      </c>
      <c r="G30" s="639" t="s">
        <v>218</v>
      </c>
      <c r="H30" s="640">
        <f>финансир!I32/4*3</f>
        <v>725.40000000000009</v>
      </c>
      <c r="I30" s="641">
        <f>финансир!M32</f>
        <v>720</v>
      </c>
      <c r="J30" s="416" t="s">
        <v>397</v>
      </c>
      <c r="K30" s="654" t="s">
        <v>235</v>
      </c>
      <c r="L30" s="642"/>
      <c r="M30" s="643">
        <f t="shared" si="0"/>
        <v>0.99255583126550861</v>
      </c>
    </row>
    <row r="31" spans="1:13" s="343" customFormat="1" ht="72.75" customHeight="1" x14ac:dyDescent="0.25">
      <c r="A31" s="359" t="s">
        <v>327</v>
      </c>
      <c r="B31" s="360" t="s">
        <v>143</v>
      </c>
      <c r="C31" s="324"/>
      <c r="D31" s="639" t="s">
        <v>217</v>
      </c>
      <c r="E31" s="639" t="s">
        <v>218</v>
      </c>
      <c r="F31" s="639" t="s">
        <v>217</v>
      </c>
      <c r="G31" s="639" t="s">
        <v>218</v>
      </c>
      <c r="H31" s="640">
        <f>финансир!I33/4*3</f>
        <v>2.625</v>
      </c>
      <c r="I31" s="641">
        <f>финансир!M33</f>
        <v>0</v>
      </c>
      <c r="J31" s="416" t="s">
        <v>398</v>
      </c>
      <c r="K31" s="654" t="s">
        <v>378</v>
      </c>
      <c r="L31" s="642"/>
      <c r="M31" s="643">
        <f t="shared" si="0"/>
        <v>0</v>
      </c>
    </row>
    <row r="32" spans="1:13" s="343" customFormat="1" ht="78.75" customHeight="1" x14ac:dyDescent="0.25">
      <c r="A32" s="359" t="s">
        <v>328</v>
      </c>
      <c r="B32" s="360" t="s">
        <v>144</v>
      </c>
      <c r="C32" s="324"/>
      <c r="D32" s="639" t="s">
        <v>217</v>
      </c>
      <c r="E32" s="639" t="s">
        <v>218</v>
      </c>
      <c r="F32" s="639" t="s">
        <v>217</v>
      </c>
      <c r="G32" s="639" t="s">
        <v>218</v>
      </c>
      <c r="H32" s="640">
        <f>финансир!I34/4*3</f>
        <v>16217.550000000001</v>
      </c>
      <c r="I32" s="641">
        <f>финансир!M34</f>
        <v>20226.188999999998</v>
      </c>
      <c r="J32" s="416" t="s">
        <v>399</v>
      </c>
      <c r="K32" s="654" t="s">
        <v>39</v>
      </c>
      <c r="L32" s="642"/>
      <c r="M32" s="643">
        <f t="shared" si="0"/>
        <v>1.2471790745211204</v>
      </c>
    </row>
    <row r="33" spans="1:13" s="343" customFormat="1" ht="117" customHeight="1" x14ac:dyDescent="0.25">
      <c r="A33" s="359" t="s">
        <v>329</v>
      </c>
      <c r="B33" s="360" t="s">
        <v>145</v>
      </c>
      <c r="C33" s="655"/>
      <c r="D33" s="639" t="s">
        <v>217</v>
      </c>
      <c r="E33" s="639" t="s">
        <v>218</v>
      </c>
      <c r="F33" s="639" t="s">
        <v>217</v>
      </c>
      <c r="G33" s="639" t="s">
        <v>218</v>
      </c>
      <c r="H33" s="640">
        <f>финансир!I35/4*3</f>
        <v>6767.25</v>
      </c>
      <c r="I33" s="641">
        <f>финансир!M35</f>
        <v>8624.2446</v>
      </c>
      <c r="J33" s="416" t="s">
        <v>400</v>
      </c>
      <c r="K33" s="416" t="s">
        <v>361</v>
      </c>
      <c r="L33" s="642"/>
      <c r="M33" s="643">
        <f t="shared" si="0"/>
        <v>1.2744090435553586</v>
      </c>
    </row>
    <row r="34" spans="1:13" s="76" customFormat="1" ht="72.75" customHeight="1" x14ac:dyDescent="0.25">
      <c r="A34" s="63" t="s">
        <v>330</v>
      </c>
      <c r="B34" s="87" t="s">
        <v>146</v>
      </c>
      <c r="C34" s="182"/>
      <c r="D34" s="151" t="s">
        <v>217</v>
      </c>
      <c r="E34" s="151" t="s">
        <v>218</v>
      </c>
      <c r="F34" s="90" t="s">
        <v>217</v>
      </c>
      <c r="G34" s="90" t="s">
        <v>218</v>
      </c>
      <c r="H34" s="264">
        <f>финансир!I36/4*3</f>
        <v>11549.025000000001</v>
      </c>
      <c r="I34" s="148">
        <f>финансир!M36</f>
        <v>14214.188910000001</v>
      </c>
      <c r="J34" s="95" t="s">
        <v>401</v>
      </c>
      <c r="K34" s="98" t="s">
        <v>470</v>
      </c>
      <c r="L34" s="152"/>
      <c r="M34" s="149">
        <f t="shared" si="0"/>
        <v>1.2307696026287933</v>
      </c>
    </row>
    <row r="35" spans="1:13" s="343" customFormat="1" ht="66.75" customHeight="1" x14ac:dyDescent="0.25">
      <c r="A35" s="359" t="s">
        <v>331</v>
      </c>
      <c r="B35" s="360" t="s">
        <v>147</v>
      </c>
      <c r="C35" s="655"/>
      <c r="D35" s="639" t="s">
        <v>217</v>
      </c>
      <c r="E35" s="639" t="s">
        <v>218</v>
      </c>
      <c r="F35" s="639" t="s">
        <v>217</v>
      </c>
      <c r="G35" s="639" t="s">
        <v>218</v>
      </c>
      <c r="H35" s="640">
        <f>финансир!I37/4*3</f>
        <v>4721.625</v>
      </c>
      <c r="I35" s="641">
        <f>финансир!M37</f>
        <v>5113.1971800000001</v>
      </c>
      <c r="J35" s="416" t="s">
        <v>402</v>
      </c>
      <c r="K35" s="416" t="s">
        <v>362</v>
      </c>
      <c r="L35" s="585" t="s">
        <v>440</v>
      </c>
      <c r="M35" s="643">
        <f t="shared" si="0"/>
        <v>1.0829316559447224</v>
      </c>
    </row>
    <row r="36" spans="1:13" s="343" customFormat="1" ht="69.75" customHeight="1" x14ac:dyDescent="0.25">
      <c r="A36" s="359" t="s">
        <v>332</v>
      </c>
      <c r="B36" s="360" t="s">
        <v>148</v>
      </c>
      <c r="C36" s="655"/>
      <c r="D36" s="639" t="s">
        <v>217</v>
      </c>
      <c r="E36" s="639" t="s">
        <v>218</v>
      </c>
      <c r="F36" s="639" t="s">
        <v>217</v>
      </c>
      <c r="G36" s="639" t="s">
        <v>218</v>
      </c>
      <c r="H36" s="640">
        <f>финансир!I38/4*3</f>
        <v>3623.625</v>
      </c>
      <c r="I36" s="641">
        <f>финансир!M38</f>
        <v>3695.8730300000002</v>
      </c>
      <c r="J36" s="416" t="s">
        <v>403</v>
      </c>
      <c r="K36" s="585" t="s">
        <v>73</v>
      </c>
      <c r="L36" s="642"/>
      <c r="M36" s="643">
        <f t="shared" si="0"/>
        <v>1.0199380537445237</v>
      </c>
    </row>
    <row r="37" spans="1:13" ht="72" customHeight="1" x14ac:dyDescent="0.25">
      <c r="A37" s="63" t="s">
        <v>333</v>
      </c>
      <c r="B37" s="87" t="s">
        <v>100</v>
      </c>
      <c r="C37" s="182"/>
      <c r="D37" s="90" t="s">
        <v>217</v>
      </c>
      <c r="E37" s="90" t="s">
        <v>218</v>
      </c>
      <c r="F37" s="90" t="s">
        <v>217</v>
      </c>
      <c r="G37" s="90" t="s">
        <v>218</v>
      </c>
      <c r="H37" s="264">
        <f>финансир!I39/4*3</f>
        <v>27158.25</v>
      </c>
      <c r="I37" s="148">
        <f>финансир!M39</f>
        <v>24231.583040000001</v>
      </c>
      <c r="J37" s="95" t="s">
        <v>404</v>
      </c>
      <c r="K37" s="67" t="s">
        <v>471</v>
      </c>
      <c r="L37" s="91"/>
      <c r="M37" s="149">
        <f t="shared" si="0"/>
        <v>0.89223654101424066</v>
      </c>
    </row>
    <row r="38" spans="1:13" s="343" customFormat="1" ht="147.75" customHeight="1" x14ac:dyDescent="0.25">
      <c r="A38" s="359" t="s">
        <v>334</v>
      </c>
      <c r="B38" s="360" t="s">
        <v>149</v>
      </c>
      <c r="C38" s="655"/>
      <c r="D38" s="639" t="s">
        <v>217</v>
      </c>
      <c r="E38" s="639" t="s">
        <v>218</v>
      </c>
      <c r="F38" s="639" t="s">
        <v>217</v>
      </c>
      <c r="G38" s="639" t="s">
        <v>218</v>
      </c>
      <c r="H38" s="640">
        <f>финансир!I40/4*3</f>
        <v>3750</v>
      </c>
      <c r="I38" s="641">
        <f>финансир!M40</f>
        <v>5000</v>
      </c>
      <c r="J38" s="656" t="s">
        <v>530</v>
      </c>
      <c r="K38" s="645" t="s">
        <v>390</v>
      </c>
      <c r="L38" s="642"/>
      <c r="M38" s="643">
        <f t="shared" si="0"/>
        <v>1.3333333333333333</v>
      </c>
    </row>
    <row r="39" spans="1:13" s="343" customFormat="1" ht="86.25" customHeight="1" x14ac:dyDescent="0.25">
      <c r="A39" s="359" t="s">
        <v>335</v>
      </c>
      <c r="B39" s="360" t="s">
        <v>150</v>
      </c>
      <c r="C39" s="655"/>
      <c r="D39" s="639" t="s">
        <v>217</v>
      </c>
      <c r="E39" s="639" t="s">
        <v>218</v>
      </c>
      <c r="F39" s="639" t="s">
        <v>217</v>
      </c>
      <c r="G39" s="639" t="s">
        <v>218</v>
      </c>
      <c r="H39" s="640">
        <f>финансир!I41/4*3</f>
        <v>44810.324999999997</v>
      </c>
      <c r="I39" s="641">
        <f>финансир!M41</f>
        <v>57649.141430000003</v>
      </c>
      <c r="J39" s="649" t="s">
        <v>405</v>
      </c>
      <c r="K39" s="416" t="s">
        <v>472</v>
      </c>
      <c r="L39" s="642"/>
      <c r="M39" s="643">
        <f t="shared" si="0"/>
        <v>1.2865146912011909</v>
      </c>
    </row>
    <row r="40" spans="1:13" ht="37.5" customHeight="1" x14ac:dyDescent="0.25">
      <c r="A40" s="63" t="s">
        <v>336</v>
      </c>
      <c r="B40" s="87" t="s">
        <v>151</v>
      </c>
      <c r="C40" s="182"/>
      <c r="D40" s="90" t="s">
        <v>218</v>
      </c>
      <c r="E40" s="90" t="s">
        <v>218</v>
      </c>
      <c r="F40" s="90" t="s">
        <v>218</v>
      </c>
      <c r="G40" s="90" t="s">
        <v>218</v>
      </c>
      <c r="H40" s="264">
        <f>финансир!I42/4*3</f>
        <v>114.22500000000001</v>
      </c>
      <c r="I40" s="285">
        <f>финансир!M42</f>
        <v>0</v>
      </c>
      <c r="J40" s="286"/>
      <c r="K40" s="92"/>
      <c r="L40" s="92" t="s">
        <v>439</v>
      </c>
      <c r="M40" s="149">
        <f t="shared" si="0"/>
        <v>0</v>
      </c>
    </row>
    <row r="41" spans="1:13" s="343" customFormat="1" ht="96" customHeight="1" x14ac:dyDescent="0.25">
      <c r="A41" s="359" t="s">
        <v>337</v>
      </c>
      <c r="B41" s="360" t="s">
        <v>152</v>
      </c>
      <c r="C41" s="655"/>
      <c r="D41" s="639" t="s">
        <v>217</v>
      </c>
      <c r="E41" s="639" t="s">
        <v>218</v>
      </c>
      <c r="F41" s="639" t="s">
        <v>217</v>
      </c>
      <c r="G41" s="639" t="s">
        <v>218</v>
      </c>
      <c r="H41" s="640">
        <f>финансир!I43/4*3</f>
        <v>246</v>
      </c>
      <c r="I41" s="641">
        <f>финансир!M43</f>
        <v>274.78791999999999</v>
      </c>
      <c r="J41" s="416" t="s">
        <v>406</v>
      </c>
      <c r="K41" s="654" t="s">
        <v>455</v>
      </c>
      <c r="L41" s="642"/>
      <c r="M41" s="643">
        <f t="shared" si="0"/>
        <v>1.1170240650406504</v>
      </c>
    </row>
    <row r="42" spans="1:13" s="343" customFormat="1" ht="68.25" customHeight="1" x14ac:dyDescent="0.25">
      <c r="A42" s="359" t="s">
        <v>338</v>
      </c>
      <c r="B42" s="360" t="s">
        <v>153</v>
      </c>
      <c r="C42" s="655"/>
      <c r="D42" s="639" t="s">
        <v>217</v>
      </c>
      <c r="E42" s="639" t="s">
        <v>218</v>
      </c>
      <c r="F42" s="639" t="s">
        <v>217</v>
      </c>
      <c r="G42" s="639" t="s">
        <v>218</v>
      </c>
      <c r="H42" s="640">
        <f>финансир!I44/4*3</f>
        <v>1291.6500000000001</v>
      </c>
      <c r="I42" s="641">
        <f>финансир!M44</f>
        <v>1369.34366</v>
      </c>
      <c r="J42" s="416" t="s">
        <v>407</v>
      </c>
      <c r="K42" s="416" t="s">
        <v>64</v>
      </c>
      <c r="L42" s="642"/>
      <c r="M42" s="643">
        <f t="shared" si="0"/>
        <v>1.0601507064607285</v>
      </c>
    </row>
    <row r="43" spans="1:13" s="343" customFormat="1" ht="82.5" customHeight="1" x14ac:dyDescent="0.25">
      <c r="A43" s="359" t="s">
        <v>339</v>
      </c>
      <c r="B43" s="360" t="s">
        <v>242</v>
      </c>
      <c r="C43" s="655"/>
      <c r="D43" s="639" t="s">
        <v>217</v>
      </c>
      <c r="E43" s="639" t="s">
        <v>218</v>
      </c>
      <c r="F43" s="639" t="s">
        <v>217</v>
      </c>
      <c r="G43" s="639" t="s">
        <v>218</v>
      </c>
      <c r="H43" s="640">
        <f>финансир!I45/4*3</f>
        <v>33.075000000000003</v>
      </c>
      <c r="I43" s="641">
        <f>финансир!M45</f>
        <v>37.634439999999998</v>
      </c>
      <c r="J43" s="416" t="s">
        <v>408</v>
      </c>
      <c r="K43" s="585" t="s">
        <v>373</v>
      </c>
      <c r="L43" s="657"/>
      <c r="M43" s="643">
        <f t="shared" si="0"/>
        <v>1.1378515495086923</v>
      </c>
    </row>
    <row r="44" spans="1:13" s="343" customFormat="1" ht="85.5" customHeight="1" x14ac:dyDescent="0.25">
      <c r="A44" s="359" t="s">
        <v>340</v>
      </c>
      <c r="B44" s="360" t="s">
        <v>243</v>
      </c>
      <c r="C44" s="655"/>
      <c r="D44" s="639" t="s">
        <v>217</v>
      </c>
      <c r="E44" s="639" t="s">
        <v>218</v>
      </c>
      <c r="F44" s="639" t="s">
        <v>217</v>
      </c>
      <c r="G44" s="639" t="s">
        <v>218</v>
      </c>
      <c r="H44" s="640">
        <f>финансир!I46/4*3</f>
        <v>700.42499999999995</v>
      </c>
      <c r="I44" s="641">
        <f>финансир!M46</f>
        <v>803.08246999999994</v>
      </c>
      <c r="J44" s="416" t="s">
        <v>531</v>
      </c>
      <c r="K44" s="654" t="s">
        <v>374</v>
      </c>
      <c r="L44" s="642"/>
      <c r="M44" s="643">
        <f t="shared" si="0"/>
        <v>1.1465645429560625</v>
      </c>
    </row>
    <row r="45" spans="1:13" s="343" customFormat="1" ht="77.25" customHeight="1" x14ac:dyDescent="0.25">
      <c r="A45" s="359" t="s">
        <v>341</v>
      </c>
      <c r="B45" s="360" t="s">
        <v>154</v>
      </c>
      <c r="C45" s="655"/>
      <c r="D45" s="639" t="s">
        <v>217</v>
      </c>
      <c r="E45" s="639" t="s">
        <v>218</v>
      </c>
      <c r="F45" s="639" t="s">
        <v>217</v>
      </c>
      <c r="G45" s="639" t="s">
        <v>218</v>
      </c>
      <c r="H45" s="640">
        <f>финансир!I47/4*3</f>
        <v>5288.0249999999996</v>
      </c>
      <c r="I45" s="641">
        <f>финансир!M47</f>
        <v>5105.2617799999998</v>
      </c>
      <c r="J45" s="416" t="s">
        <v>409</v>
      </c>
      <c r="K45" s="416" t="s">
        <v>363</v>
      </c>
      <c r="L45" s="642"/>
      <c r="M45" s="643">
        <f t="shared" si="0"/>
        <v>0.96543828366923379</v>
      </c>
    </row>
    <row r="46" spans="1:13" s="343" customFormat="1" ht="63.75" x14ac:dyDescent="0.25">
      <c r="A46" s="359" t="s">
        <v>342</v>
      </c>
      <c r="B46" s="360" t="s">
        <v>244</v>
      </c>
      <c r="C46" s="655"/>
      <c r="D46" s="639" t="s">
        <v>217</v>
      </c>
      <c r="E46" s="639" t="s">
        <v>218</v>
      </c>
      <c r="F46" s="639" t="s">
        <v>219</v>
      </c>
      <c r="G46" s="639" t="s">
        <v>218</v>
      </c>
      <c r="H46" s="640">
        <f>финансир!I48/4*3</f>
        <v>75</v>
      </c>
      <c r="I46" s="658">
        <f>финансир!M48</f>
        <v>0</v>
      </c>
      <c r="J46" s="416"/>
      <c r="K46" s="659"/>
      <c r="L46" s="659" t="s">
        <v>209</v>
      </c>
      <c r="M46" s="643">
        <f t="shared" si="0"/>
        <v>0</v>
      </c>
    </row>
    <row r="47" spans="1:13" s="343" customFormat="1" ht="110.25" customHeight="1" x14ac:dyDescent="0.25">
      <c r="A47" s="359" t="s">
        <v>343</v>
      </c>
      <c r="B47" s="360" t="s">
        <v>246</v>
      </c>
      <c r="C47" s="655"/>
      <c r="D47" s="639" t="s">
        <v>217</v>
      </c>
      <c r="E47" s="639" t="s">
        <v>218</v>
      </c>
      <c r="F47" s="639" t="s">
        <v>217</v>
      </c>
      <c r="G47" s="639" t="s">
        <v>218</v>
      </c>
      <c r="H47" s="640">
        <f>финансир!H49/4*3</f>
        <v>25390.050000000003</v>
      </c>
      <c r="I47" s="641">
        <f>финансир!L49</f>
        <v>19058.490000000002</v>
      </c>
      <c r="J47" s="656" t="s">
        <v>532</v>
      </c>
      <c r="K47" s="656" t="s">
        <v>388</v>
      </c>
      <c r="L47" s="654" t="s">
        <v>436</v>
      </c>
      <c r="M47" s="643">
        <f t="shared" si="0"/>
        <v>0.75062829730544045</v>
      </c>
    </row>
    <row r="48" spans="1:13" s="343" customFormat="1" ht="60" customHeight="1" x14ac:dyDescent="0.25">
      <c r="A48" s="359" t="s">
        <v>344</v>
      </c>
      <c r="B48" s="360" t="s">
        <v>247</v>
      </c>
      <c r="C48" s="655"/>
      <c r="D48" s="639" t="s">
        <v>217</v>
      </c>
      <c r="E48" s="639" t="s">
        <v>218</v>
      </c>
      <c r="F48" s="639" t="s">
        <v>217</v>
      </c>
      <c r="G48" s="639" t="s">
        <v>218</v>
      </c>
      <c r="H48" s="640">
        <f>финансир!H50/4*3</f>
        <v>75109.799999999988</v>
      </c>
      <c r="I48" s="641">
        <f>финансир!L50</f>
        <v>99371.283160000006</v>
      </c>
      <c r="J48" s="416" t="s">
        <v>410</v>
      </c>
      <c r="K48" s="416" t="s">
        <v>364</v>
      </c>
      <c r="L48" s="642"/>
      <c r="M48" s="643">
        <f t="shared" si="0"/>
        <v>1.3230135502957008</v>
      </c>
    </row>
    <row r="49" spans="1:13" s="343" customFormat="1" ht="51" x14ac:dyDescent="0.25">
      <c r="A49" s="359" t="s">
        <v>345</v>
      </c>
      <c r="B49" s="360" t="s">
        <v>155</v>
      </c>
      <c r="C49" s="655"/>
      <c r="D49" s="639" t="s">
        <v>217</v>
      </c>
      <c r="E49" s="639" t="s">
        <v>218</v>
      </c>
      <c r="F49" s="639" t="s">
        <v>217</v>
      </c>
      <c r="G49" s="639" t="s">
        <v>218</v>
      </c>
      <c r="H49" s="640">
        <f>финансир!H51/4*3</f>
        <v>184.64999999999998</v>
      </c>
      <c r="I49" s="641">
        <f>финансир!L51</f>
        <v>117.43380000000001</v>
      </c>
      <c r="J49" s="416" t="s">
        <v>411</v>
      </c>
      <c r="K49" s="416" t="s">
        <v>365</v>
      </c>
      <c r="L49" s="642"/>
      <c r="M49" s="643">
        <f t="shared" si="0"/>
        <v>0.63598050365556469</v>
      </c>
    </row>
    <row r="50" spans="1:13" s="343" customFormat="1" ht="58.5" customHeight="1" x14ac:dyDescent="0.25">
      <c r="A50" s="359" t="s">
        <v>346</v>
      </c>
      <c r="B50" s="360" t="s">
        <v>156</v>
      </c>
      <c r="C50" s="655"/>
      <c r="D50" s="639" t="s">
        <v>217</v>
      </c>
      <c r="E50" s="639" t="s">
        <v>218</v>
      </c>
      <c r="F50" s="639" t="s">
        <v>217</v>
      </c>
      <c r="G50" s="639" t="s">
        <v>218</v>
      </c>
      <c r="H50" s="640">
        <f>финансир!H52/4*3</f>
        <v>750344.39999999991</v>
      </c>
      <c r="I50" s="641">
        <f>финансир!L52</f>
        <v>590535.49682</v>
      </c>
      <c r="J50" s="416" t="s">
        <v>412</v>
      </c>
      <c r="K50" s="416" t="s">
        <v>65</v>
      </c>
      <c r="L50" s="642"/>
      <c r="M50" s="643">
        <f t="shared" si="0"/>
        <v>0.78701926318101401</v>
      </c>
    </row>
    <row r="51" spans="1:13" s="343" customFormat="1" ht="72" customHeight="1" x14ac:dyDescent="0.25">
      <c r="A51" s="359" t="s">
        <v>347</v>
      </c>
      <c r="B51" s="360" t="s">
        <v>349</v>
      </c>
      <c r="C51" s="655"/>
      <c r="D51" s="639" t="s">
        <v>217</v>
      </c>
      <c r="E51" s="639" t="s">
        <v>218</v>
      </c>
      <c r="F51" s="639" t="s">
        <v>217</v>
      </c>
      <c r="G51" s="639" t="s">
        <v>218</v>
      </c>
      <c r="H51" s="640">
        <f>финансир!H53/4*3</f>
        <v>24043.65</v>
      </c>
      <c r="I51" s="641">
        <f>финансир!L53</f>
        <v>23511.746650000001</v>
      </c>
      <c r="J51" s="416" t="s">
        <v>413</v>
      </c>
      <c r="K51" s="585" t="s">
        <v>473</v>
      </c>
      <c r="L51" s="642"/>
      <c r="M51" s="643">
        <f t="shared" si="0"/>
        <v>0.97787759553977871</v>
      </c>
    </row>
    <row r="52" spans="1:13" s="343" customFormat="1" ht="55.5" customHeight="1" x14ac:dyDescent="0.25">
      <c r="A52" s="359" t="s">
        <v>348</v>
      </c>
      <c r="B52" s="360" t="s">
        <v>157</v>
      </c>
      <c r="C52" s="655"/>
      <c r="D52" s="639" t="s">
        <v>217</v>
      </c>
      <c r="E52" s="639" t="s">
        <v>218</v>
      </c>
      <c r="F52" s="639" t="s">
        <v>217</v>
      </c>
      <c r="G52" s="639" t="s">
        <v>218</v>
      </c>
      <c r="H52" s="640">
        <f>финансир!H54/4*3</f>
        <v>224.70000000000002</v>
      </c>
      <c r="I52" s="641">
        <f>финансир!L54</f>
        <v>71.338390000000004</v>
      </c>
      <c r="J52" s="416" t="s">
        <v>443</v>
      </c>
      <c r="K52" s="654" t="s">
        <v>366</v>
      </c>
      <c r="L52" s="642"/>
      <c r="M52" s="643">
        <f t="shared" si="0"/>
        <v>0.31748282153983087</v>
      </c>
    </row>
    <row r="53" spans="1:13" s="343" customFormat="1" ht="99" customHeight="1" x14ac:dyDescent="0.25">
      <c r="A53" s="359" t="s">
        <v>447</v>
      </c>
      <c r="B53" s="408" t="s">
        <v>446</v>
      </c>
      <c r="C53" s="655"/>
      <c r="D53" s="639" t="s">
        <v>219</v>
      </c>
      <c r="E53" s="639" t="s">
        <v>218</v>
      </c>
      <c r="F53" s="639" t="s">
        <v>219</v>
      </c>
      <c r="G53" s="639" t="s">
        <v>218</v>
      </c>
      <c r="H53" s="640">
        <f>финансир!I55/3*1</f>
        <v>3557.2999999999997</v>
      </c>
      <c r="I53" s="641">
        <f>финансир!M55</f>
        <v>2524.0203099999999</v>
      </c>
      <c r="J53" s="416" t="s">
        <v>443</v>
      </c>
      <c r="K53" s="654" t="s">
        <v>372</v>
      </c>
      <c r="L53" s="654"/>
      <c r="M53" s="643"/>
    </row>
    <row r="54" spans="1:13" s="343" customFormat="1" ht="138" customHeight="1" x14ac:dyDescent="0.25">
      <c r="A54" s="359" t="s">
        <v>59</v>
      </c>
      <c r="B54" s="408" t="s">
        <v>474</v>
      </c>
      <c r="C54" s="655"/>
      <c r="D54" s="639" t="s">
        <v>220</v>
      </c>
      <c r="E54" s="639" t="s">
        <v>218</v>
      </c>
      <c r="F54" s="639" t="s">
        <v>220</v>
      </c>
      <c r="G54" s="639" t="s">
        <v>218</v>
      </c>
      <c r="H54" s="640">
        <f>финансир!I56</f>
        <v>1101.4000000000001</v>
      </c>
      <c r="I54" s="641">
        <f>финансир!M56</f>
        <v>0</v>
      </c>
      <c r="J54" s="416" t="s">
        <v>443</v>
      </c>
      <c r="K54" s="585" t="s">
        <v>387</v>
      </c>
      <c r="L54" s="654"/>
      <c r="M54" s="643"/>
    </row>
    <row r="55" spans="1:13" ht="33.75" customHeight="1" x14ac:dyDescent="0.25">
      <c r="A55" s="88" t="s">
        <v>350</v>
      </c>
      <c r="B55" s="89" t="s">
        <v>351</v>
      </c>
      <c r="C55" s="182"/>
      <c r="D55" s="90"/>
      <c r="E55" s="90"/>
      <c r="F55" s="91"/>
      <c r="G55" s="91"/>
      <c r="H55" s="153">
        <f>H56</f>
        <v>9461.1</v>
      </c>
      <c r="I55" s="153">
        <f>I56</f>
        <v>842.48045000000002</v>
      </c>
      <c r="J55" s="95"/>
      <c r="K55" s="92"/>
      <c r="L55" s="91"/>
      <c r="M55" s="149">
        <f t="shared" si="0"/>
        <v>8.904677574489224E-2</v>
      </c>
    </row>
    <row r="56" spans="1:13" ht="177" customHeight="1" x14ac:dyDescent="0.25">
      <c r="A56" s="266" t="s">
        <v>250</v>
      </c>
      <c r="B56" s="95" t="s">
        <v>208</v>
      </c>
      <c r="C56" s="293" t="s">
        <v>51</v>
      </c>
      <c r="D56" s="90" t="s">
        <v>217</v>
      </c>
      <c r="E56" s="90" t="s">
        <v>218</v>
      </c>
      <c r="F56" s="90" t="s">
        <v>217</v>
      </c>
      <c r="G56" s="90" t="s">
        <v>218</v>
      </c>
      <c r="H56" s="264">
        <f>финансир!I57</f>
        <v>9461.1</v>
      </c>
      <c r="I56" s="148">
        <f>финансир!M58</f>
        <v>842.48045000000002</v>
      </c>
      <c r="J56" s="92" t="s">
        <v>414</v>
      </c>
      <c r="K56" s="154" t="s">
        <v>392</v>
      </c>
      <c r="L56" s="91"/>
      <c r="M56" s="149">
        <f t="shared" si="0"/>
        <v>8.904677574489224E-2</v>
      </c>
    </row>
    <row r="57" spans="1:13" ht="42.75" customHeight="1" x14ac:dyDescent="0.25">
      <c r="A57" s="88" t="s">
        <v>291</v>
      </c>
      <c r="B57" s="89" t="s">
        <v>352</v>
      </c>
      <c r="C57" s="155"/>
      <c r="D57" s="91"/>
      <c r="E57" s="91"/>
      <c r="F57" s="91"/>
      <c r="G57" s="91"/>
      <c r="H57" s="153">
        <f>H58+H59</f>
        <v>46600</v>
      </c>
      <c r="I57" s="153">
        <f>I58+I59</f>
        <v>27658.100000000002</v>
      </c>
      <c r="J57" s="92"/>
      <c r="K57" s="154"/>
      <c r="L57" s="91"/>
      <c r="M57" s="149">
        <f t="shared" si="0"/>
        <v>0.59352145922746791</v>
      </c>
    </row>
    <row r="58" spans="1:13" ht="152.25" customHeight="1" x14ac:dyDescent="0.25">
      <c r="A58" s="156" t="s">
        <v>264</v>
      </c>
      <c r="B58" s="157" t="s">
        <v>212</v>
      </c>
      <c r="C58" s="158" t="s">
        <v>42</v>
      </c>
      <c r="D58" s="142" t="s">
        <v>219</v>
      </c>
      <c r="E58" s="90" t="s">
        <v>218</v>
      </c>
      <c r="F58" s="142" t="s">
        <v>219</v>
      </c>
      <c r="G58" s="90" t="s">
        <v>218</v>
      </c>
      <c r="H58" s="264">
        <f>финансир!I60+финансир!H60</f>
        <v>43600</v>
      </c>
      <c r="I58" s="159">
        <f>финансир!M60+финансир!L60</f>
        <v>27533.7</v>
      </c>
      <c r="J58" s="92" t="s">
        <v>533</v>
      </c>
      <c r="K58" s="67" t="s">
        <v>379</v>
      </c>
      <c r="L58" s="160"/>
      <c r="M58" s="149">
        <f t="shared" si="0"/>
        <v>0.63150688073394501</v>
      </c>
    </row>
    <row r="59" spans="1:13" ht="112.5" customHeight="1" x14ac:dyDescent="0.25">
      <c r="A59" s="333" t="s">
        <v>271</v>
      </c>
      <c r="B59" s="309" t="s">
        <v>213</v>
      </c>
      <c r="C59" s="158" t="s">
        <v>42</v>
      </c>
      <c r="D59" s="142" t="s">
        <v>219</v>
      </c>
      <c r="E59" s="90" t="s">
        <v>218</v>
      </c>
      <c r="F59" s="142" t="s">
        <v>219</v>
      </c>
      <c r="G59" s="90" t="s">
        <v>218</v>
      </c>
      <c r="H59" s="264">
        <f>финансир!H62+финансир!I62</f>
        <v>3000</v>
      </c>
      <c r="I59" s="159">
        <f>финансир!M62+финансир!L62</f>
        <v>124.4</v>
      </c>
      <c r="J59" s="92" t="s">
        <v>533</v>
      </c>
      <c r="K59" s="67" t="s">
        <v>380</v>
      </c>
      <c r="L59" s="67"/>
      <c r="M59" s="149">
        <f t="shared" si="0"/>
        <v>4.1466666666666666E-2</v>
      </c>
    </row>
    <row r="60" spans="1:13" ht="44.25" customHeight="1" x14ac:dyDescent="0.25">
      <c r="A60" s="334"/>
      <c r="B60" s="322"/>
      <c r="C60" s="296" t="s">
        <v>61</v>
      </c>
      <c r="D60" s="142" t="s">
        <v>220</v>
      </c>
      <c r="E60" s="69" t="s">
        <v>218</v>
      </c>
      <c r="F60" s="142" t="s">
        <v>220</v>
      </c>
      <c r="G60" s="90" t="s">
        <v>218</v>
      </c>
      <c r="H60" s="264">
        <f>финансир!H61+финансир!I61</f>
        <v>2770.2000000000003</v>
      </c>
      <c r="I60" s="159"/>
      <c r="J60" s="92"/>
      <c r="K60" s="67" t="s">
        <v>381</v>
      </c>
      <c r="L60" s="67"/>
      <c r="M60" s="149"/>
    </row>
    <row r="61" spans="1:13" ht="27" customHeight="1" thickBot="1" x14ac:dyDescent="0.3">
      <c r="A61" s="331" t="s">
        <v>311</v>
      </c>
      <c r="B61" s="332"/>
      <c r="C61" s="161"/>
      <c r="D61" s="162"/>
      <c r="E61" s="163"/>
      <c r="F61" s="164"/>
      <c r="G61" s="164"/>
      <c r="H61" s="150"/>
      <c r="I61" s="148"/>
      <c r="J61" s="98"/>
      <c r="K61" s="164"/>
      <c r="L61" s="164"/>
      <c r="M61" s="149" t="e">
        <f t="shared" si="0"/>
        <v>#DIV/0!</v>
      </c>
    </row>
    <row r="62" spans="1:13" ht="120.75" customHeight="1" thickBot="1" x14ac:dyDescent="0.3">
      <c r="A62" s="160"/>
      <c r="B62" s="67" t="s">
        <v>296</v>
      </c>
      <c r="C62" s="161"/>
      <c r="D62" s="165"/>
      <c r="E62" s="166"/>
      <c r="F62" s="167"/>
      <c r="G62" s="168"/>
      <c r="H62" s="150" t="s">
        <v>293</v>
      </c>
      <c r="I62" s="148" t="s">
        <v>293</v>
      </c>
      <c r="J62" s="169">
        <v>0.5</v>
      </c>
      <c r="K62" s="170">
        <v>0.5</v>
      </c>
      <c r="L62" s="171" t="s">
        <v>382</v>
      </c>
      <c r="M62" s="149" t="e">
        <f t="shared" si="0"/>
        <v>#VALUE!</v>
      </c>
    </row>
    <row r="63" spans="1:13" ht="120.75" customHeight="1" thickBot="1" x14ac:dyDescent="0.3">
      <c r="A63" s="160"/>
      <c r="B63" s="67" t="s">
        <v>297</v>
      </c>
      <c r="C63" s="161"/>
      <c r="D63" s="165"/>
      <c r="E63" s="166"/>
      <c r="F63" s="167"/>
      <c r="G63" s="168"/>
      <c r="H63" s="150" t="s">
        <v>293</v>
      </c>
      <c r="I63" s="148" t="s">
        <v>293</v>
      </c>
      <c r="J63" s="172">
        <v>0.05</v>
      </c>
      <c r="K63" s="170">
        <v>0.05</v>
      </c>
      <c r="L63" s="171" t="s">
        <v>383</v>
      </c>
      <c r="M63" s="149" t="e">
        <f t="shared" si="0"/>
        <v>#VALUE!</v>
      </c>
    </row>
    <row r="64" spans="1:13" ht="97.5" customHeight="1" x14ac:dyDescent="0.25">
      <c r="A64" s="160"/>
      <c r="B64" s="67" t="s">
        <v>312</v>
      </c>
      <c r="C64" s="161"/>
      <c r="D64" s="165"/>
      <c r="E64" s="166"/>
      <c r="F64" s="167"/>
      <c r="G64" s="168"/>
      <c r="H64" s="150" t="s">
        <v>293</v>
      </c>
      <c r="I64" s="148" t="s">
        <v>293</v>
      </c>
      <c r="J64" s="77">
        <v>98.2</v>
      </c>
      <c r="K64" s="77">
        <v>98.2</v>
      </c>
      <c r="L64" s="171" t="s">
        <v>384</v>
      </c>
      <c r="M64" s="149" t="e">
        <f t="shared" si="0"/>
        <v>#VALUE!</v>
      </c>
    </row>
    <row r="65" spans="1:14" ht="65.25" customHeight="1" x14ac:dyDescent="0.25">
      <c r="A65" s="160"/>
      <c r="B65" s="67" t="s">
        <v>86</v>
      </c>
      <c r="C65" s="161"/>
      <c r="D65" s="165"/>
      <c r="E65" s="166"/>
      <c r="F65" s="167"/>
      <c r="G65" s="168"/>
      <c r="H65" s="150"/>
      <c r="I65" s="148"/>
      <c r="J65" s="77">
        <v>64</v>
      </c>
      <c r="K65" s="77">
        <v>64</v>
      </c>
      <c r="L65" s="171" t="s">
        <v>385</v>
      </c>
      <c r="M65" s="149" t="e">
        <f t="shared" si="0"/>
        <v>#DIV/0!</v>
      </c>
    </row>
    <row r="66" spans="1:14" ht="16.5" thickBot="1" x14ac:dyDescent="0.3">
      <c r="A66" s="173">
        <v>2</v>
      </c>
      <c r="B66" s="174" t="s">
        <v>290</v>
      </c>
      <c r="C66" s="175"/>
      <c r="D66" s="176"/>
      <c r="E66" s="176"/>
      <c r="F66" s="176"/>
      <c r="G66" s="176"/>
      <c r="H66" s="177">
        <f>H67</f>
        <v>1712980.3743674995</v>
      </c>
      <c r="I66" s="177">
        <f>I67</f>
        <v>2065857.3353499998</v>
      </c>
      <c r="J66" s="178"/>
      <c r="K66" s="179"/>
      <c r="L66" s="180"/>
      <c r="M66" s="149">
        <f t="shared" si="0"/>
        <v>1.2060017535885643</v>
      </c>
    </row>
    <row r="67" spans="1:14" ht="35.25" customHeight="1" x14ac:dyDescent="0.25">
      <c r="A67" s="117" t="s">
        <v>353</v>
      </c>
      <c r="B67" s="116" t="s">
        <v>314</v>
      </c>
      <c r="C67" s="175"/>
      <c r="D67" s="176"/>
      <c r="E67" s="176"/>
      <c r="F67" s="176"/>
      <c r="G67" s="176"/>
      <c r="H67" s="177">
        <f>H68+H69+H70+H71+H72+H73+H74+H75+H76+H77+H78+H79+H80+H81+H82+H83+H84+H85+H86+H87+H88+H89+H90+H91+H92</f>
        <v>1712980.3743674995</v>
      </c>
      <c r="I67" s="177">
        <f>I68+I69+I70+I71+I72+I73+I74+I75+I76+I77+I78+I79+I80+I81+I82+I83+I84+I85+I86+I87+I88+I89+I90+I91+I92</f>
        <v>2065857.3353499998</v>
      </c>
      <c r="J67" s="178"/>
      <c r="K67" s="179"/>
      <c r="L67" s="180"/>
      <c r="M67" s="149">
        <f t="shared" si="0"/>
        <v>1.2060017535885643</v>
      </c>
      <c r="N67" s="109">
        <f>I66-финансир!M91-финансир!L91</f>
        <v>2052996.2103499998</v>
      </c>
    </row>
    <row r="68" spans="1:14" s="343" customFormat="1" ht="86.25" customHeight="1" x14ac:dyDescent="0.25">
      <c r="A68" s="344" t="s">
        <v>119</v>
      </c>
      <c r="B68" s="345" t="s">
        <v>158</v>
      </c>
      <c r="C68" s="660" t="s">
        <v>304</v>
      </c>
      <c r="D68" s="639" t="s">
        <v>217</v>
      </c>
      <c r="E68" s="639" t="s">
        <v>218</v>
      </c>
      <c r="F68" s="639" t="s">
        <v>217</v>
      </c>
      <c r="G68" s="639" t="s">
        <v>218</v>
      </c>
      <c r="H68" s="640">
        <f>финансир!I67/4*3</f>
        <v>158545.5</v>
      </c>
      <c r="I68" s="641">
        <f>финансир!M67</f>
        <v>207771.71015</v>
      </c>
      <c r="J68" s="656" t="s">
        <v>415</v>
      </c>
      <c r="K68" s="416" t="s">
        <v>386</v>
      </c>
      <c r="L68" s="642"/>
      <c r="M68" s="643">
        <f t="shared" si="0"/>
        <v>1.3104863282149288</v>
      </c>
    </row>
    <row r="69" spans="1:14" s="343" customFormat="1" ht="168.75" customHeight="1" x14ac:dyDescent="0.25">
      <c r="A69" s="359" t="s">
        <v>120</v>
      </c>
      <c r="B69" s="360" t="s">
        <v>159</v>
      </c>
      <c r="C69" s="661"/>
      <c r="D69" s="639" t="s">
        <v>217</v>
      </c>
      <c r="E69" s="639" t="s">
        <v>218</v>
      </c>
      <c r="F69" s="639" t="s">
        <v>217</v>
      </c>
      <c r="G69" s="639" t="s">
        <v>218</v>
      </c>
      <c r="H69" s="640">
        <f>финансир!I68/4*3</f>
        <v>2700</v>
      </c>
      <c r="I69" s="641">
        <f>финансир!M68</f>
        <v>2300</v>
      </c>
      <c r="J69" s="416" t="s">
        <v>534</v>
      </c>
      <c r="K69" s="662" t="s">
        <v>33</v>
      </c>
      <c r="L69" s="663" t="s">
        <v>34</v>
      </c>
      <c r="M69" s="643">
        <f t="shared" si="0"/>
        <v>0.85185185185185186</v>
      </c>
    </row>
    <row r="70" spans="1:14" s="343" customFormat="1" ht="90.75" customHeight="1" x14ac:dyDescent="0.25">
      <c r="A70" s="359" t="s">
        <v>121</v>
      </c>
      <c r="B70" s="360" t="s">
        <v>252</v>
      </c>
      <c r="C70" s="655"/>
      <c r="D70" s="639" t="s">
        <v>217</v>
      </c>
      <c r="E70" s="639" t="s">
        <v>218</v>
      </c>
      <c r="F70" s="639" t="s">
        <v>217</v>
      </c>
      <c r="G70" s="639" t="s">
        <v>218</v>
      </c>
      <c r="H70" s="640">
        <f>финансир!I69/4*3</f>
        <v>1692.5249999999999</v>
      </c>
      <c r="I70" s="641">
        <f>финансир!M69</f>
        <v>1493.56024</v>
      </c>
      <c r="J70" s="656" t="s">
        <v>535</v>
      </c>
      <c r="K70" s="664" t="s">
        <v>370</v>
      </c>
      <c r="L70" s="650" t="s">
        <v>232</v>
      </c>
      <c r="M70" s="643">
        <f t="shared" si="0"/>
        <v>0.88244500967489414</v>
      </c>
    </row>
    <row r="71" spans="1:14" s="343" customFormat="1" ht="155.25" customHeight="1" x14ac:dyDescent="0.25">
      <c r="A71" s="359" t="s">
        <v>122</v>
      </c>
      <c r="B71" s="360" t="s">
        <v>160</v>
      </c>
      <c r="C71" s="655"/>
      <c r="D71" s="639" t="s">
        <v>217</v>
      </c>
      <c r="E71" s="639" t="s">
        <v>218</v>
      </c>
      <c r="F71" s="639" t="s">
        <v>217</v>
      </c>
      <c r="G71" s="639" t="s">
        <v>218</v>
      </c>
      <c r="H71" s="640">
        <f>финансир!I70/4*3</f>
        <v>2727.0749999999998</v>
      </c>
      <c r="I71" s="641">
        <f>финансир!M70</f>
        <v>1611.0270700000001</v>
      </c>
      <c r="J71" s="656" t="s">
        <v>536</v>
      </c>
      <c r="K71" s="662" t="s">
        <v>35</v>
      </c>
      <c r="L71" s="665" t="s">
        <v>36</v>
      </c>
      <c r="M71" s="643">
        <f t="shared" si="0"/>
        <v>0.59075275524142179</v>
      </c>
    </row>
    <row r="72" spans="1:14" s="343" customFormat="1" ht="117" customHeight="1" x14ac:dyDescent="0.25">
      <c r="A72" s="359" t="s">
        <v>123</v>
      </c>
      <c r="B72" s="360" t="s">
        <v>254</v>
      </c>
      <c r="C72" s="655"/>
      <c r="D72" s="639" t="s">
        <v>217</v>
      </c>
      <c r="E72" s="639" t="s">
        <v>218</v>
      </c>
      <c r="F72" s="639" t="s">
        <v>217</v>
      </c>
      <c r="G72" s="639" t="s">
        <v>218</v>
      </c>
      <c r="H72" s="640">
        <f>финансир!I71/4*3</f>
        <v>24.974999999999998</v>
      </c>
      <c r="I72" s="641">
        <f>финансир!M71</f>
        <v>0</v>
      </c>
      <c r="J72" s="656" t="s">
        <v>416</v>
      </c>
      <c r="K72" s="666" t="s">
        <v>83</v>
      </c>
      <c r="L72" s="667"/>
      <c r="M72" s="643">
        <f t="shared" si="0"/>
        <v>0</v>
      </c>
    </row>
    <row r="73" spans="1:14" s="343" customFormat="1" ht="108.75" customHeight="1" x14ac:dyDescent="0.25">
      <c r="A73" s="359" t="s">
        <v>248</v>
      </c>
      <c r="B73" s="360" t="s">
        <v>255</v>
      </c>
      <c r="C73" s="655"/>
      <c r="D73" s="639" t="s">
        <v>219</v>
      </c>
      <c r="E73" s="639" t="s">
        <v>220</v>
      </c>
      <c r="F73" s="639" t="s">
        <v>219</v>
      </c>
      <c r="G73" s="639" t="s">
        <v>220</v>
      </c>
      <c r="H73" s="640">
        <f>финансир!I72/4*3</f>
        <v>389.70000000000005</v>
      </c>
      <c r="I73" s="641">
        <f>финансир!M72</f>
        <v>452.1</v>
      </c>
      <c r="J73" s="656" t="s">
        <v>465</v>
      </c>
      <c r="K73" s="664" t="s">
        <v>367</v>
      </c>
      <c r="L73" s="664"/>
      <c r="M73" s="643">
        <f t="shared" si="0"/>
        <v>1.1601231716705156</v>
      </c>
    </row>
    <row r="74" spans="1:14" s="343" customFormat="1" ht="44.25" customHeight="1" x14ac:dyDescent="0.25">
      <c r="A74" s="359" t="s">
        <v>249</v>
      </c>
      <c r="B74" s="360" t="s">
        <v>163</v>
      </c>
      <c r="C74" s="655"/>
      <c r="D74" s="639" t="s">
        <v>217</v>
      </c>
      <c r="E74" s="639" t="s">
        <v>218</v>
      </c>
      <c r="F74" s="639" t="s">
        <v>217</v>
      </c>
      <c r="G74" s="639" t="s">
        <v>218</v>
      </c>
      <c r="H74" s="640">
        <f>финансир!I73/4*3</f>
        <v>126806.625</v>
      </c>
      <c r="I74" s="641">
        <f>финансир!M73</f>
        <v>168601.76014</v>
      </c>
      <c r="J74" s="656" t="s">
        <v>417</v>
      </c>
      <c r="K74" s="416" t="s">
        <v>63</v>
      </c>
      <c r="L74" s="642"/>
      <c r="M74" s="643">
        <f t="shared" si="0"/>
        <v>1.3295974097567851</v>
      </c>
    </row>
    <row r="75" spans="1:14" ht="108.75" customHeight="1" x14ac:dyDescent="0.25">
      <c r="A75" s="93" t="s">
        <v>307</v>
      </c>
      <c r="B75" s="94" t="s">
        <v>164</v>
      </c>
      <c r="C75" s="325"/>
      <c r="D75" s="90" t="s">
        <v>217</v>
      </c>
      <c r="E75" s="90" t="s">
        <v>218</v>
      </c>
      <c r="F75" s="90" t="s">
        <v>217</v>
      </c>
      <c r="G75" s="90" t="s">
        <v>218</v>
      </c>
      <c r="H75" s="640">
        <f>финансир!I74/4*3</f>
        <v>417.82500000000005</v>
      </c>
      <c r="I75" s="641">
        <f>финансир!M74</f>
        <v>449.29718000000003</v>
      </c>
      <c r="J75" s="96" t="s">
        <v>418</v>
      </c>
      <c r="K75" s="67" t="s">
        <v>475</v>
      </c>
      <c r="L75" s="91"/>
      <c r="M75" s="149">
        <f t="shared" si="0"/>
        <v>1.0753238317477412</v>
      </c>
    </row>
    <row r="76" spans="1:14" s="343" customFormat="1" ht="72.75" customHeight="1" x14ac:dyDescent="0.25">
      <c r="A76" s="668" t="s">
        <v>211</v>
      </c>
      <c r="B76" s="669" t="s">
        <v>165</v>
      </c>
      <c r="C76" s="325"/>
      <c r="D76" s="639" t="s">
        <v>217</v>
      </c>
      <c r="E76" s="639" t="s">
        <v>218</v>
      </c>
      <c r="F76" s="639" t="s">
        <v>217</v>
      </c>
      <c r="G76" s="639" t="s">
        <v>218</v>
      </c>
      <c r="H76" s="640">
        <f>финансир!I75/4*3</f>
        <v>10929.75</v>
      </c>
      <c r="I76" s="641">
        <f>финансир!M75</f>
        <v>10253.769039999999</v>
      </c>
      <c r="J76" s="656" t="s">
        <v>466</v>
      </c>
      <c r="K76" s="670" t="s">
        <v>389</v>
      </c>
      <c r="L76" s="642"/>
      <c r="M76" s="643">
        <f t="shared" ref="M76:M129" si="1">I76/H76</f>
        <v>0.93815220293236345</v>
      </c>
    </row>
    <row r="77" spans="1:14" s="343" customFormat="1" ht="114" customHeight="1" x14ac:dyDescent="0.25">
      <c r="A77" s="668" t="s">
        <v>214</v>
      </c>
      <c r="B77" s="669" t="s">
        <v>166</v>
      </c>
      <c r="C77" s="325"/>
      <c r="D77" s="639" t="s">
        <v>218</v>
      </c>
      <c r="E77" s="639" t="s">
        <v>218</v>
      </c>
      <c r="F77" s="639" t="s">
        <v>218</v>
      </c>
      <c r="G77" s="639" t="s">
        <v>218</v>
      </c>
      <c r="H77" s="640">
        <f>финансир!I76/4*3</f>
        <v>190.35000000000002</v>
      </c>
      <c r="I77" s="641">
        <f>финансир!M76</f>
        <v>0</v>
      </c>
      <c r="J77" s="656" t="s">
        <v>537</v>
      </c>
      <c r="K77" s="654"/>
      <c r="L77" s="654" t="s">
        <v>437</v>
      </c>
      <c r="M77" s="643">
        <f t="shared" si="1"/>
        <v>0</v>
      </c>
    </row>
    <row r="78" spans="1:14" s="343" customFormat="1" ht="47.25" customHeight="1" x14ac:dyDescent="0.25">
      <c r="A78" s="668" t="s">
        <v>233</v>
      </c>
      <c r="B78" s="669" t="s">
        <v>256</v>
      </c>
      <c r="C78" s="325"/>
      <c r="D78" s="639" t="s">
        <v>217</v>
      </c>
      <c r="E78" s="639" t="s">
        <v>218</v>
      </c>
      <c r="F78" s="639" t="s">
        <v>217</v>
      </c>
      <c r="G78" s="639" t="s">
        <v>218</v>
      </c>
      <c r="H78" s="640">
        <f>(финансир!I77+финансир!H77)/4*3</f>
        <v>438036.07499999995</v>
      </c>
      <c r="I78" s="641">
        <f>финансир!M77+финансир!L77</f>
        <v>477750.41089</v>
      </c>
      <c r="J78" s="656" t="s">
        <v>419</v>
      </c>
      <c r="K78" s="585" t="s">
        <v>476</v>
      </c>
      <c r="L78" s="642"/>
      <c r="M78" s="643">
        <f t="shared" si="1"/>
        <v>1.090664532344739</v>
      </c>
    </row>
    <row r="79" spans="1:14" s="343" customFormat="1" ht="87.75" customHeight="1" x14ac:dyDescent="0.25">
      <c r="A79" s="668" t="s">
        <v>316</v>
      </c>
      <c r="B79" s="669" t="s">
        <v>257</v>
      </c>
      <c r="C79" s="325"/>
      <c r="D79" s="639" t="s">
        <v>217</v>
      </c>
      <c r="E79" s="639" t="s">
        <v>218</v>
      </c>
      <c r="F79" s="639" t="s">
        <v>217</v>
      </c>
      <c r="G79" s="639" t="s">
        <v>218</v>
      </c>
      <c r="H79" s="640">
        <f>финансир!I78/4*3</f>
        <v>110.17500000000001</v>
      </c>
      <c r="I79" s="641">
        <f>финансир!M78</f>
        <v>144.83635000000001</v>
      </c>
      <c r="J79" s="656" t="s">
        <v>420</v>
      </c>
      <c r="K79" s="585" t="s">
        <v>82</v>
      </c>
      <c r="L79" s="642"/>
      <c r="M79" s="643">
        <f t="shared" si="1"/>
        <v>1.3146026775584296</v>
      </c>
    </row>
    <row r="80" spans="1:14" ht="398.25" customHeight="1" x14ac:dyDescent="0.25">
      <c r="A80" s="93" t="s">
        <v>317</v>
      </c>
      <c r="B80" s="94" t="s">
        <v>167</v>
      </c>
      <c r="C80" s="325"/>
      <c r="D80" s="90" t="s">
        <v>217</v>
      </c>
      <c r="E80" s="90" t="s">
        <v>218</v>
      </c>
      <c r="F80" s="90" t="s">
        <v>217</v>
      </c>
      <c r="G80" s="90" t="s">
        <v>218</v>
      </c>
      <c r="H80" s="640">
        <f>финансир!I79/4*3</f>
        <v>249049.875</v>
      </c>
      <c r="I80" s="641">
        <f>финансир!M79</f>
        <v>327244.05871000001</v>
      </c>
      <c r="J80" s="96" t="s">
        <v>421</v>
      </c>
      <c r="K80" s="671" t="s">
        <v>477</v>
      </c>
      <c r="L80" s="91"/>
      <c r="M80" s="149">
        <f t="shared" si="1"/>
        <v>1.3139699777404024</v>
      </c>
    </row>
    <row r="81" spans="1:13" s="343" customFormat="1" ht="51" x14ac:dyDescent="0.25">
      <c r="A81" s="668" t="s">
        <v>318</v>
      </c>
      <c r="B81" s="669" t="s">
        <v>168</v>
      </c>
      <c r="C81" s="325"/>
      <c r="D81" s="639" t="s">
        <v>217</v>
      </c>
      <c r="E81" s="639" t="s">
        <v>218</v>
      </c>
      <c r="F81" s="639" t="s">
        <v>217</v>
      </c>
      <c r="G81" s="639" t="s">
        <v>218</v>
      </c>
      <c r="H81" s="640">
        <f>финансир!I80/4*3</f>
        <v>1777.0500000000002</v>
      </c>
      <c r="I81" s="641">
        <f>финансир!M80</f>
        <v>2084.6464500000002</v>
      </c>
      <c r="J81" s="656" t="s">
        <v>422</v>
      </c>
      <c r="K81" s="585" t="s">
        <v>70</v>
      </c>
      <c r="L81" s="642"/>
      <c r="M81" s="643">
        <f t="shared" si="1"/>
        <v>1.1730938634253398</v>
      </c>
    </row>
    <row r="82" spans="1:13" s="343" customFormat="1" ht="54.75" customHeight="1" x14ac:dyDescent="0.25">
      <c r="A82" s="668" t="s">
        <v>319</v>
      </c>
      <c r="B82" s="669" t="s">
        <v>258</v>
      </c>
      <c r="C82" s="325"/>
      <c r="D82" s="639" t="s">
        <v>217</v>
      </c>
      <c r="E82" s="639" t="s">
        <v>218</v>
      </c>
      <c r="F82" s="639" t="s">
        <v>217</v>
      </c>
      <c r="G82" s="639" t="s">
        <v>218</v>
      </c>
      <c r="H82" s="640">
        <f>финансир!I81/4*3</f>
        <v>1341.9</v>
      </c>
      <c r="I82" s="641">
        <f>финансир!M81</f>
        <v>1757.62817</v>
      </c>
      <c r="J82" s="672" t="s">
        <v>423</v>
      </c>
      <c r="K82" s="585" t="s">
        <v>74</v>
      </c>
      <c r="L82" s="642"/>
      <c r="M82" s="643">
        <f t="shared" si="1"/>
        <v>1.3098056263506968</v>
      </c>
    </row>
    <row r="83" spans="1:13" s="343" customFormat="1" ht="68.25" customHeight="1" x14ac:dyDescent="0.25">
      <c r="A83" s="668" t="s">
        <v>320</v>
      </c>
      <c r="B83" s="669" t="s">
        <v>169</v>
      </c>
      <c r="C83" s="325"/>
      <c r="D83" s="639" t="s">
        <v>217</v>
      </c>
      <c r="E83" s="639" t="s">
        <v>218</v>
      </c>
      <c r="F83" s="639" t="s">
        <v>217</v>
      </c>
      <c r="G83" s="639" t="s">
        <v>218</v>
      </c>
      <c r="H83" s="640">
        <f>финансир!L82/4*3</f>
        <v>2715.4262625000001</v>
      </c>
      <c r="I83" s="641">
        <f>финансир!L82</f>
        <v>3620.56835</v>
      </c>
      <c r="J83" s="656" t="s">
        <v>424</v>
      </c>
      <c r="K83" s="585" t="s">
        <v>71</v>
      </c>
      <c r="L83" s="642"/>
      <c r="M83" s="643">
        <f t="shared" si="1"/>
        <v>1.3333333333333333</v>
      </c>
    </row>
    <row r="84" spans="1:13" ht="84" customHeight="1" x14ac:dyDescent="0.25">
      <c r="A84" s="93" t="s">
        <v>321</v>
      </c>
      <c r="B84" s="94" t="s">
        <v>170</v>
      </c>
      <c r="C84" s="325"/>
      <c r="D84" s="90" t="s">
        <v>217</v>
      </c>
      <c r="E84" s="90" t="s">
        <v>218</v>
      </c>
      <c r="F84" s="90" t="s">
        <v>217</v>
      </c>
      <c r="G84" s="90" t="s">
        <v>218</v>
      </c>
      <c r="H84" s="640">
        <f>финансир!L83/4*3</f>
        <v>244497.87310500001</v>
      </c>
      <c r="I84" s="641">
        <f>финансир!L83</f>
        <v>325997.16414000001</v>
      </c>
      <c r="J84" s="96" t="s">
        <v>538</v>
      </c>
      <c r="K84" s="263" t="s">
        <v>478</v>
      </c>
      <c r="L84" s="91"/>
      <c r="M84" s="149">
        <f t="shared" si="1"/>
        <v>1.3333333333333333</v>
      </c>
    </row>
    <row r="85" spans="1:13" s="343" customFormat="1" ht="70.5" customHeight="1" x14ac:dyDescent="0.25">
      <c r="A85" s="668" t="s">
        <v>322</v>
      </c>
      <c r="B85" s="669" t="s">
        <v>171</v>
      </c>
      <c r="C85" s="325"/>
      <c r="D85" s="639" t="s">
        <v>217</v>
      </c>
      <c r="E85" s="639" t="s">
        <v>218</v>
      </c>
      <c r="F85" s="639" t="s">
        <v>217</v>
      </c>
      <c r="G85" s="639" t="s">
        <v>218</v>
      </c>
      <c r="H85" s="640">
        <f>финансир!H84/4*3</f>
        <v>2.0250000000000004</v>
      </c>
      <c r="I85" s="641">
        <f>финансир!L84</f>
        <v>0</v>
      </c>
      <c r="J85" s="656"/>
      <c r="K85" s="654" t="s">
        <v>78</v>
      </c>
      <c r="L85" s="642"/>
      <c r="M85" s="643">
        <f t="shared" si="1"/>
        <v>0</v>
      </c>
    </row>
    <row r="86" spans="1:13" s="343" customFormat="1" ht="82.5" customHeight="1" x14ac:dyDescent="0.25">
      <c r="A86" s="668" t="s">
        <v>323</v>
      </c>
      <c r="B86" s="669" t="s">
        <v>172</v>
      </c>
      <c r="C86" s="325"/>
      <c r="D86" s="639" t="s">
        <v>217</v>
      </c>
      <c r="E86" s="639" t="s">
        <v>218</v>
      </c>
      <c r="F86" s="639" t="s">
        <v>217</v>
      </c>
      <c r="G86" s="639" t="s">
        <v>218</v>
      </c>
      <c r="H86" s="640">
        <f>финансир!H85/4*3</f>
        <v>0.44999999999999996</v>
      </c>
      <c r="I86" s="641">
        <f>финансир!L85</f>
        <v>0</v>
      </c>
      <c r="J86" s="656"/>
      <c r="K86" s="654" t="s">
        <v>79</v>
      </c>
      <c r="L86" s="642"/>
      <c r="M86" s="643">
        <f t="shared" si="1"/>
        <v>0</v>
      </c>
    </row>
    <row r="87" spans="1:13" s="343" customFormat="1" ht="67.5" customHeight="1" x14ac:dyDescent="0.25">
      <c r="A87" s="668" t="s">
        <v>324</v>
      </c>
      <c r="B87" s="669" t="s">
        <v>173</v>
      </c>
      <c r="C87" s="325"/>
      <c r="D87" s="639" t="s">
        <v>217</v>
      </c>
      <c r="E87" s="639" t="s">
        <v>218</v>
      </c>
      <c r="F87" s="639" t="s">
        <v>217</v>
      </c>
      <c r="G87" s="639" t="s">
        <v>218</v>
      </c>
      <c r="H87" s="640">
        <f>финансир!H86/4*3</f>
        <v>37907.399999999994</v>
      </c>
      <c r="I87" s="641">
        <f>финансир!L86</f>
        <v>32192.59217</v>
      </c>
      <c r="J87" s="656" t="s">
        <v>425</v>
      </c>
      <c r="K87" s="654" t="s">
        <v>80</v>
      </c>
      <c r="L87" s="642"/>
      <c r="M87" s="643">
        <f t="shared" si="1"/>
        <v>0.84924294913394227</v>
      </c>
    </row>
    <row r="88" spans="1:13" s="676" customFormat="1" ht="54" customHeight="1" x14ac:dyDescent="0.25">
      <c r="A88" s="668" t="s">
        <v>325</v>
      </c>
      <c r="B88" s="669" t="s">
        <v>174</v>
      </c>
      <c r="C88" s="325"/>
      <c r="D88" s="673" t="s">
        <v>217</v>
      </c>
      <c r="E88" s="673" t="s">
        <v>218</v>
      </c>
      <c r="F88" s="639" t="s">
        <v>217</v>
      </c>
      <c r="G88" s="639" t="s">
        <v>218</v>
      </c>
      <c r="H88" s="640">
        <f>финансир!H87/4*3</f>
        <v>5296.2749999999996</v>
      </c>
      <c r="I88" s="641">
        <f>финансир!L87</f>
        <v>6850.9795000000004</v>
      </c>
      <c r="J88" s="656" t="s">
        <v>539</v>
      </c>
      <c r="K88" s="674" t="s">
        <v>37</v>
      </c>
      <c r="L88" s="675"/>
      <c r="M88" s="643">
        <f t="shared" si="1"/>
        <v>1.2935467852405702</v>
      </c>
    </row>
    <row r="89" spans="1:13" s="676" customFormat="1" ht="69.75" customHeight="1" x14ac:dyDescent="0.25">
      <c r="A89" s="668" t="s">
        <v>326</v>
      </c>
      <c r="B89" s="669" t="s">
        <v>175</v>
      </c>
      <c r="C89" s="325"/>
      <c r="D89" s="673" t="s">
        <v>217</v>
      </c>
      <c r="E89" s="673" t="s">
        <v>218</v>
      </c>
      <c r="F89" s="639" t="s">
        <v>217</v>
      </c>
      <c r="G89" s="639" t="s">
        <v>218</v>
      </c>
      <c r="H89" s="640">
        <f>финансир!H88/4*3</f>
        <v>0</v>
      </c>
      <c r="I89" s="641">
        <f>финансир!L88</f>
        <v>0</v>
      </c>
      <c r="J89" s="656" t="s">
        <v>426</v>
      </c>
      <c r="K89" s="649" t="s">
        <v>81</v>
      </c>
      <c r="L89" s="677"/>
      <c r="M89" s="643" t="e">
        <f t="shared" si="1"/>
        <v>#DIV/0!</v>
      </c>
    </row>
    <row r="90" spans="1:13" ht="150.75" customHeight="1" x14ac:dyDescent="0.25">
      <c r="A90" s="93" t="s">
        <v>327</v>
      </c>
      <c r="B90" s="94" t="s">
        <v>253</v>
      </c>
      <c r="C90" s="294"/>
      <c r="D90" s="90" t="s">
        <v>217</v>
      </c>
      <c r="E90" s="90" t="s">
        <v>218</v>
      </c>
      <c r="F90" s="90" t="s">
        <v>217</v>
      </c>
      <c r="G90" s="90" t="s">
        <v>218</v>
      </c>
      <c r="H90" s="264">
        <f>финансир!I89/4*3</f>
        <v>8660.4000000000015</v>
      </c>
      <c r="I90" s="148">
        <f>финансир!M89</f>
        <v>11151.555</v>
      </c>
      <c r="J90" s="96" t="s">
        <v>427</v>
      </c>
      <c r="K90" s="678" t="s">
        <v>368</v>
      </c>
      <c r="L90" s="295"/>
      <c r="M90" s="149">
        <f t="shared" si="1"/>
        <v>1.287648953858944</v>
      </c>
    </row>
    <row r="91" spans="1:13" ht="68.25" customHeight="1" x14ac:dyDescent="0.25">
      <c r="A91" s="93" t="s">
        <v>328</v>
      </c>
      <c r="B91" s="94" t="s">
        <v>161</v>
      </c>
      <c r="C91" s="294"/>
      <c r="D91" s="90" t="s">
        <v>217</v>
      </c>
      <c r="E91" s="90" t="s">
        <v>218</v>
      </c>
      <c r="F91" s="90" t="s">
        <v>217</v>
      </c>
      <c r="G91" s="90" t="s">
        <v>218</v>
      </c>
      <c r="H91" s="264">
        <f>финансир!I90/4*3</f>
        <v>408483</v>
      </c>
      <c r="I91" s="148">
        <f>финансир!M90</f>
        <v>471268.54680000001</v>
      </c>
      <c r="J91" s="96" t="s">
        <v>428</v>
      </c>
      <c r="K91" s="679" t="s">
        <v>369</v>
      </c>
      <c r="L91" s="91"/>
      <c r="M91" s="149">
        <f t="shared" si="1"/>
        <v>1.1537041854862993</v>
      </c>
    </row>
    <row r="92" spans="1:13" s="343" customFormat="1" ht="51" x14ac:dyDescent="0.25">
      <c r="A92" s="668" t="s">
        <v>329</v>
      </c>
      <c r="B92" s="669" t="s">
        <v>162</v>
      </c>
      <c r="C92" s="680"/>
      <c r="D92" s="639" t="s">
        <v>217</v>
      </c>
      <c r="E92" s="639" t="s">
        <v>218</v>
      </c>
      <c r="F92" s="639" t="s">
        <v>217</v>
      </c>
      <c r="G92" s="639" t="s">
        <v>218</v>
      </c>
      <c r="H92" s="640">
        <f>финансир!I91/4*3</f>
        <v>10678.125</v>
      </c>
      <c r="I92" s="641">
        <f>финансир!M91</f>
        <v>12861.125</v>
      </c>
      <c r="J92" s="656" t="s">
        <v>429</v>
      </c>
      <c r="K92" s="681" t="s">
        <v>236</v>
      </c>
      <c r="L92" s="642"/>
      <c r="M92" s="643">
        <f t="shared" si="1"/>
        <v>1.2044366403277729</v>
      </c>
    </row>
    <row r="93" spans="1:13" ht="15" customHeight="1" x14ac:dyDescent="0.25">
      <c r="A93" s="331" t="s">
        <v>313</v>
      </c>
      <c r="B93" s="332"/>
      <c r="C93" s="184"/>
      <c r="D93" s="185"/>
      <c r="E93" s="186"/>
      <c r="F93" s="187"/>
      <c r="G93" s="164"/>
      <c r="H93" s="188"/>
      <c r="I93" s="164"/>
      <c r="J93" s="98"/>
      <c r="K93" s="164"/>
      <c r="L93" s="164"/>
      <c r="M93" s="149" t="e">
        <f t="shared" si="1"/>
        <v>#DIV/0!</v>
      </c>
    </row>
    <row r="94" spans="1:13" s="343" customFormat="1" ht="121.5" customHeight="1" x14ac:dyDescent="0.25">
      <c r="A94" s="664"/>
      <c r="B94" s="585" t="s">
        <v>196</v>
      </c>
      <c r="C94" s="682"/>
      <c r="D94" s="683"/>
      <c r="E94" s="684"/>
      <c r="F94" s="685"/>
      <c r="G94" s="686"/>
      <c r="H94" s="687" t="s">
        <v>293</v>
      </c>
      <c r="I94" s="687" t="s">
        <v>293</v>
      </c>
      <c r="J94" s="688">
        <v>0.83499999999999996</v>
      </c>
      <c r="K94" s="689">
        <v>0.85199999999999998</v>
      </c>
      <c r="L94" s="690" t="s">
        <v>38</v>
      </c>
      <c r="M94" s="643" t="e">
        <f t="shared" si="1"/>
        <v>#VALUE!</v>
      </c>
    </row>
    <row r="95" spans="1:13" s="343" customFormat="1" ht="82.5" customHeight="1" x14ac:dyDescent="0.25">
      <c r="A95" s="664"/>
      <c r="B95" s="585" t="s">
        <v>85</v>
      </c>
      <c r="C95" s="691"/>
      <c r="D95" s="683"/>
      <c r="E95" s="684"/>
      <c r="F95" s="685"/>
      <c r="G95" s="686"/>
      <c r="H95" s="687"/>
      <c r="I95" s="687"/>
      <c r="J95" s="692">
        <v>64</v>
      </c>
      <c r="K95" s="692">
        <v>64</v>
      </c>
      <c r="L95" s="690" t="s">
        <v>385</v>
      </c>
      <c r="M95" s="643" t="e">
        <f t="shared" si="1"/>
        <v>#DIV/0!</v>
      </c>
    </row>
    <row r="96" spans="1:13" ht="19.5" thickBot="1" x14ac:dyDescent="0.35">
      <c r="A96" s="193" t="s">
        <v>291</v>
      </c>
      <c r="B96" s="194" t="s">
        <v>124</v>
      </c>
      <c r="C96" s="323" t="s">
        <v>52</v>
      </c>
      <c r="D96" s="131"/>
      <c r="E96" s="131"/>
      <c r="F96" s="131"/>
      <c r="G96" s="132"/>
      <c r="H96" s="133">
        <f>H97</f>
        <v>19684.400000000001</v>
      </c>
      <c r="I96" s="133">
        <f>I97</f>
        <v>11182.97962</v>
      </c>
      <c r="J96" s="134"/>
      <c r="K96" s="92"/>
      <c r="L96" s="135"/>
      <c r="M96" s="149">
        <f t="shared" si="1"/>
        <v>0.56811381703277719</v>
      </c>
    </row>
    <row r="97" spans="1:13" ht="92.25" customHeight="1" x14ac:dyDescent="0.3">
      <c r="A97" s="195" t="s">
        <v>315</v>
      </c>
      <c r="B97" s="116" t="s">
        <v>354</v>
      </c>
      <c r="C97" s="324"/>
      <c r="D97" s="131"/>
      <c r="E97" s="131"/>
      <c r="F97" s="131"/>
      <c r="G97" s="132"/>
      <c r="H97" s="133">
        <f>H98+H102+H106+H113</f>
        <v>19684.400000000001</v>
      </c>
      <c r="I97" s="133">
        <f>I98+I102+I106+I113</f>
        <v>11182.97962</v>
      </c>
      <c r="J97" s="134"/>
      <c r="K97" s="92"/>
      <c r="L97" s="135"/>
      <c r="M97" s="149">
        <f t="shared" si="1"/>
        <v>0.56811381703277719</v>
      </c>
    </row>
    <row r="98" spans="1:13" ht="25.5" x14ac:dyDescent="0.25">
      <c r="A98" s="196" t="s">
        <v>119</v>
      </c>
      <c r="B98" s="197" t="s">
        <v>178</v>
      </c>
      <c r="C98" s="324"/>
      <c r="D98" s="90" t="s">
        <v>219</v>
      </c>
      <c r="E98" s="90" t="s">
        <v>218</v>
      </c>
      <c r="F98" s="90" t="s">
        <v>219</v>
      </c>
      <c r="G98" s="90" t="s">
        <v>218</v>
      </c>
      <c r="H98" s="198">
        <f>H99+H101</f>
        <v>13374.4</v>
      </c>
      <c r="I98" s="198">
        <f>I99+I101+I100</f>
        <v>6762.1996200000003</v>
      </c>
      <c r="J98" s="92"/>
      <c r="K98" s="92"/>
      <c r="L98" s="91"/>
      <c r="M98" s="149">
        <f t="shared" si="1"/>
        <v>0.50560769978466324</v>
      </c>
    </row>
    <row r="99" spans="1:13" ht="70.5" customHeight="1" x14ac:dyDescent="0.25">
      <c r="A99" s="299" t="s">
        <v>355</v>
      </c>
      <c r="B99" s="335" t="s">
        <v>0</v>
      </c>
      <c r="C99" s="324"/>
      <c r="D99" s="90" t="s">
        <v>219</v>
      </c>
      <c r="E99" s="90" t="s">
        <v>218</v>
      </c>
      <c r="F99" s="90" t="s">
        <v>219</v>
      </c>
      <c r="G99" s="90" t="s">
        <v>218</v>
      </c>
      <c r="H99" s="113">
        <f>H100+H101</f>
        <v>8024.4</v>
      </c>
      <c r="I99" s="113">
        <f>финансир!M96</f>
        <v>4281.78</v>
      </c>
      <c r="J99" s="92" t="s">
        <v>458</v>
      </c>
      <c r="K99" s="92" t="s">
        <v>481</v>
      </c>
      <c r="L99" s="67"/>
      <c r="M99" s="149">
        <f t="shared" si="1"/>
        <v>0.53359503514281437</v>
      </c>
    </row>
    <row r="100" spans="1:13" ht="123" customHeight="1" x14ac:dyDescent="0.25">
      <c r="A100" s="300"/>
      <c r="B100" s="336"/>
      <c r="C100" s="324"/>
      <c r="D100" s="90" t="s">
        <v>219</v>
      </c>
      <c r="E100" s="90" t="s">
        <v>218</v>
      </c>
      <c r="F100" s="90" t="s">
        <v>219</v>
      </c>
      <c r="G100" s="90" t="s">
        <v>218</v>
      </c>
      <c r="H100" s="113">
        <f>(финансир!I97+финансир!H97)/2</f>
        <v>2674.4</v>
      </c>
      <c r="I100" s="113">
        <f>финансир!L97+финансир!M97</f>
        <v>1721.1196200000002</v>
      </c>
      <c r="J100" s="92" t="s">
        <v>458</v>
      </c>
      <c r="K100" s="67" t="s">
        <v>483</v>
      </c>
      <c r="L100" s="67"/>
      <c r="M100" s="149">
        <f t="shared" si="1"/>
        <v>0.64355355219862398</v>
      </c>
    </row>
    <row r="101" spans="1:13" ht="105.75" customHeight="1" x14ac:dyDescent="0.25">
      <c r="A101" s="71" t="s">
        <v>1</v>
      </c>
      <c r="B101" s="95" t="s">
        <v>2</v>
      </c>
      <c r="C101" s="324"/>
      <c r="D101" s="90" t="s">
        <v>219</v>
      </c>
      <c r="E101" s="90" t="s">
        <v>218</v>
      </c>
      <c r="F101" s="90" t="s">
        <v>219</v>
      </c>
      <c r="G101" s="90" t="s">
        <v>218</v>
      </c>
      <c r="H101" s="113">
        <f>финансир!I108/4*2</f>
        <v>5350</v>
      </c>
      <c r="I101" s="113">
        <f>финансир!M108</f>
        <v>759.3</v>
      </c>
      <c r="J101" s="92" t="s">
        <v>458</v>
      </c>
      <c r="K101" s="67" t="s">
        <v>482</v>
      </c>
      <c r="L101" s="92"/>
      <c r="M101" s="149">
        <f t="shared" si="1"/>
        <v>0.14192523364485982</v>
      </c>
    </row>
    <row r="102" spans="1:13" ht="57" customHeight="1" x14ac:dyDescent="0.25">
      <c r="A102" s="136" t="s">
        <v>120</v>
      </c>
      <c r="B102" s="112" t="s">
        <v>185</v>
      </c>
      <c r="C102" s="324"/>
      <c r="D102" s="90" t="s">
        <v>219</v>
      </c>
      <c r="E102" s="90" t="s">
        <v>218</v>
      </c>
      <c r="F102" s="90" t="s">
        <v>219</v>
      </c>
      <c r="G102" s="90" t="s">
        <v>218</v>
      </c>
      <c r="H102" s="113">
        <f>H103</f>
        <v>800</v>
      </c>
      <c r="I102" s="113">
        <f>I103</f>
        <v>800</v>
      </c>
      <c r="J102" s="92"/>
      <c r="K102" s="92"/>
      <c r="L102" s="326"/>
      <c r="M102" s="149">
        <f t="shared" si="1"/>
        <v>1</v>
      </c>
    </row>
    <row r="103" spans="1:13" ht="121.5" customHeight="1" x14ac:dyDescent="0.25">
      <c r="A103" s="136" t="s">
        <v>3</v>
      </c>
      <c r="B103" s="112" t="s">
        <v>186</v>
      </c>
      <c r="C103" s="324"/>
      <c r="D103" s="90" t="s">
        <v>219</v>
      </c>
      <c r="E103" s="90" t="s">
        <v>218</v>
      </c>
      <c r="F103" s="90" t="s">
        <v>219</v>
      </c>
      <c r="G103" s="90" t="s">
        <v>218</v>
      </c>
      <c r="H103" s="113">
        <v>800</v>
      </c>
      <c r="I103" s="113">
        <f>финансир!M109</f>
        <v>800</v>
      </c>
      <c r="J103" s="92" t="s">
        <v>458</v>
      </c>
      <c r="K103" s="92" t="s">
        <v>484</v>
      </c>
      <c r="L103" s="327"/>
      <c r="M103" s="149">
        <f t="shared" si="1"/>
        <v>1</v>
      </c>
    </row>
    <row r="104" spans="1:13" ht="38.25" hidden="1" x14ac:dyDescent="0.25">
      <c r="A104" s="136" t="s">
        <v>272</v>
      </c>
      <c r="B104" s="112" t="s">
        <v>181</v>
      </c>
      <c r="C104" s="324"/>
      <c r="D104" s="90"/>
      <c r="E104" s="90"/>
      <c r="F104" s="90"/>
      <c r="G104" s="90"/>
      <c r="H104" s="113">
        <v>0</v>
      </c>
      <c r="I104" s="114">
        <f>финансир!L105+финансир!M105</f>
        <v>0</v>
      </c>
      <c r="J104" s="67"/>
      <c r="K104" s="67"/>
      <c r="L104" s="91"/>
      <c r="M104" s="149" t="e">
        <f t="shared" si="1"/>
        <v>#DIV/0!</v>
      </c>
    </row>
    <row r="105" spans="1:13" ht="63.75" hidden="1" x14ac:dyDescent="0.25">
      <c r="A105" s="136" t="s">
        <v>273</v>
      </c>
      <c r="B105" s="112" t="s">
        <v>187</v>
      </c>
      <c r="C105" s="324"/>
      <c r="D105" s="91"/>
      <c r="E105" s="91"/>
      <c r="F105" s="91"/>
      <c r="G105" s="91"/>
      <c r="H105" s="113">
        <v>0</v>
      </c>
      <c r="I105" s="114">
        <f>финансир!L106+финансир!M106</f>
        <v>0</v>
      </c>
      <c r="J105" s="92"/>
      <c r="K105" s="92"/>
      <c r="L105" s="91"/>
      <c r="M105" s="149" t="e">
        <f t="shared" si="1"/>
        <v>#DIV/0!</v>
      </c>
    </row>
    <row r="106" spans="1:13" ht="38.25" x14ac:dyDescent="0.25">
      <c r="A106" s="136" t="s">
        <v>121</v>
      </c>
      <c r="B106" s="112" t="s">
        <v>188</v>
      </c>
      <c r="C106" s="324"/>
      <c r="D106" s="90" t="s">
        <v>219</v>
      </c>
      <c r="E106" s="90" t="s">
        <v>218</v>
      </c>
      <c r="F106" s="90" t="s">
        <v>219</v>
      </c>
      <c r="G106" s="90" t="s">
        <v>218</v>
      </c>
      <c r="H106" s="113">
        <f>H107+H108</f>
        <v>610</v>
      </c>
      <c r="I106" s="113">
        <f>I107+I108</f>
        <v>470.78</v>
      </c>
      <c r="J106" s="92"/>
      <c r="K106" s="92"/>
      <c r="L106" s="91"/>
      <c r="M106" s="149">
        <f t="shared" si="1"/>
        <v>0.77177049180327861</v>
      </c>
    </row>
    <row r="107" spans="1:13" ht="51" x14ac:dyDescent="0.25">
      <c r="A107" s="136" t="s">
        <v>176</v>
      </c>
      <c r="B107" s="112" t="s">
        <v>189</v>
      </c>
      <c r="C107" s="324"/>
      <c r="D107" s="90" t="s">
        <v>219</v>
      </c>
      <c r="E107" s="90" t="s">
        <v>219</v>
      </c>
      <c r="F107" s="90" t="s">
        <v>219</v>
      </c>
      <c r="G107" s="90" t="s">
        <v>219</v>
      </c>
      <c r="H107" s="113"/>
      <c r="I107" s="113"/>
      <c r="J107" s="92" t="s">
        <v>458</v>
      </c>
      <c r="K107" s="92" t="s">
        <v>485</v>
      </c>
      <c r="L107" s="67"/>
      <c r="M107" s="149" t="e">
        <f t="shared" si="1"/>
        <v>#DIV/0!</v>
      </c>
    </row>
    <row r="108" spans="1:13" ht="111.75" customHeight="1" x14ac:dyDescent="0.25">
      <c r="A108" s="136" t="s">
        <v>177</v>
      </c>
      <c r="B108" s="112" t="s">
        <v>190</v>
      </c>
      <c r="C108" s="324"/>
      <c r="D108" s="90" t="s">
        <v>219</v>
      </c>
      <c r="E108" s="90" t="s">
        <v>218</v>
      </c>
      <c r="F108" s="90" t="s">
        <v>219</v>
      </c>
      <c r="G108" s="90" t="s">
        <v>218</v>
      </c>
      <c r="H108" s="113">
        <f>H109+H110+H111+H112</f>
        <v>610</v>
      </c>
      <c r="I108" s="113">
        <f>I109+I110+I111+I112</f>
        <v>470.78</v>
      </c>
      <c r="J108" s="92"/>
      <c r="K108" s="92"/>
      <c r="L108" s="91"/>
      <c r="M108" s="149">
        <f t="shared" si="1"/>
        <v>0.77177049180327861</v>
      </c>
    </row>
    <row r="109" spans="1:13" ht="105" customHeight="1" x14ac:dyDescent="0.25">
      <c r="A109" s="136" t="s">
        <v>4</v>
      </c>
      <c r="B109" s="112" t="s">
        <v>191</v>
      </c>
      <c r="C109" s="324"/>
      <c r="D109" s="90" t="s">
        <v>219</v>
      </c>
      <c r="E109" s="90" t="s">
        <v>219</v>
      </c>
      <c r="F109" s="90" t="s">
        <v>219</v>
      </c>
      <c r="G109" s="90" t="s">
        <v>219</v>
      </c>
      <c r="H109" s="113">
        <f>финансир!I114</f>
        <v>100</v>
      </c>
      <c r="I109" s="113">
        <f>финансир!M114</f>
        <v>69.650000000000006</v>
      </c>
      <c r="J109" s="67"/>
      <c r="K109" s="695" t="s">
        <v>486</v>
      </c>
      <c r="L109" s="67"/>
      <c r="M109" s="149">
        <f t="shared" si="1"/>
        <v>0.69650000000000001</v>
      </c>
    </row>
    <row r="110" spans="1:13" ht="58.5" customHeight="1" x14ac:dyDescent="0.25">
      <c r="A110" s="136" t="s">
        <v>5</v>
      </c>
      <c r="B110" s="112" t="s">
        <v>192</v>
      </c>
      <c r="C110" s="324"/>
      <c r="D110" s="90" t="s">
        <v>219</v>
      </c>
      <c r="E110" s="90" t="s">
        <v>218</v>
      </c>
      <c r="F110" s="90" t="s">
        <v>219</v>
      </c>
      <c r="G110" s="90" t="s">
        <v>218</v>
      </c>
      <c r="H110" s="113">
        <f>финансир!I115</f>
        <v>160</v>
      </c>
      <c r="I110" s="113">
        <f>финансир!M115</f>
        <v>121.75</v>
      </c>
      <c r="J110" s="67" t="s">
        <v>540</v>
      </c>
      <c r="K110" s="181" t="s">
        <v>487</v>
      </c>
      <c r="L110" s="67"/>
      <c r="M110" s="149">
        <f t="shared" si="1"/>
        <v>0.76093750000000004</v>
      </c>
    </row>
    <row r="111" spans="1:13" ht="135.75" customHeight="1" x14ac:dyDescent="0.25">
      <c r="A111" s="136" t="s">
        <v>6</v>
      </c>
      <c r="B111" s="112" t="s">
        <v>193</v>
      </c>
      <c r="C111" s="324"/>
      <c r="D111" s="90" t="s">
        <v>219</v>
      </c>
      <c r="E111" s="90" t="s">
        <v>220</v>
      </c>
      <c r="F111" s="90" t="s">
        <v>219</v>
      </c>
      <c r="G111" s="90" t="s">
        <v>220</v>
      </c>
      <c r="H111" s="113">
        <f>финансир!I116</f>
        <v>200</v>
      </c>
      <c r="I111" s="113">
        <f>финансир!M116</f>
        <v>139.38</v>
      </c>
      <c r="J111" s="67" t="s">
        <v>459</v>
      </c>
      <c r="K111" s="199" t="s">
        <v>488</v>
      </c>
      <c r="L111" s="67"/>
      <c r="M111" s="149">
        <f t="shared" si="1"/>
        <v>0.69689999999999996</v>
      </c>
    </row>
    <row r="112" spans="1:13" ht="69" customHeight="1" x14ac:dyDescent="0.25">
      <c r="A112" s="136" t="s">
        <v>7</v>
      </c>
      <c r="B112" s="112" t="s">
        <v>194</v>
      </c>
      <c r="C112" s="324"/>
      <c r="D112" s="90" t="s">
        <v>219</v>
      </c>
      <c r="E112" s="90" t="s">
        <v>219</v>
      </c>
      <c r="F112" s="90" t="s">
        <v>219</v>
      </c>
      <c r="G112" s="90" t="s">
        <v>219</v>
      </c>
      <c r="H112" s="113">
        <f>финансир!I117</f>
        <v>150</v>
      </c>
      <c r="I112" s="113">
        <f>финансир!M117</f>
        <v>140</v>
      </c>
      <c r="J112" s="67"/>
      <c r="K112" s="181" t="s">
        <v>489</v>
      </c>
      <c r="L112" s="67"/>
      <c r="M112" s="149">
        <f t="shared" si="1"/>
        <v>0.93333333333333335</v>
      </c>
    </row>
    <row r="113" spans="1:13" x14ac:dyDescent="0.25">
      <c r="A113" s="136" t="s">
        <v>122</v>
      </c>
      <c r="B113" s="112" t="s">
        <v>104</v>
      </c>
      <c r="C113" s="324"/>
      <c r="D113" s="90" t="s">
        <v>220</v>
      </c>
      <c r="E113" s="90" t="s">
        <v>218</v>
      </c>
      <c r="F113" s="90" t="s">
        <v>220</v>
      </c>
      <c r="G113" s="90" t="s">
        <v>218</v>
      </c>
      <c r="H113" s="113">
        <f>H114+H115</f>
        <v>4900</v>
      </c>
      <c r="I113" s="113">
        <f>I114+I115</f>
        <v>3150</v>
      </c>
      <c r="J113" s="92"/>
      <c r="K113" s="92"/>
      <c r="L113" s="91"/>
      <c r="M113" s="149">
        <f t="shared" si="1"/>
        <v>0.6428571428571429</v>
      </c>
    </row>
    <row r="114" spans="1:13" ht="181.5" customHeight="1" x14ac:dyDescent="0.25">
      <c r="A114" s="71" t="s">
        <v>8</v>
      </c>
      <c r="B114" s="112" t="s">
        <v>195</v>
      </c>
      <c r="C114" s="330"/>
      <c r="D114" s="90" t="s">
        <v>220</v>
      </c>
      <c r="E114" s="90" t="s">
        <v>218</v>
      </c>
      <c r="F114" s="90" t="s">
        <v>220</v>
      </c>
      <c r="G114" s="90" t="s">
        <v>218</v>
      </c>
      <c r="H114" s="113">
        <f>финансир!I119</f>
        <v>4500</v>
      </c>
      <c r="I114" s="114">
        <f>финансир!M119</f>
        <v>3000</v>
      </c>
      <c r="J114" s="67" t="s">
        <v>40</v>
      </c>
      <c r="K114" s="95" t="s">
        <v>490</v>
      </c>
      <c r="L114" s="67"/>
      <c r="M114" s="149">
        <f t="shared" si="1"/>
        <v>0.66666666666666663</v>
      </c>
    </row>
    <row r="115" spans="1:13" ht="57" customHeight="1" x14ac:dyDescent="0.25">
      <c r="A115" s="71" t="s">
        <v>449</v>
      </c>
      <c r="B115" s="112" t="s">
        <v>448</v>
      </c>
      <c r="C115" s="259"/>
      <c r="D115" s="90" t="s">
        <v>220</v>
      </c>
      <c r="E115" s="90" t="s">
        <v>218</v>
      </c>
      <c r="F115" s="90" t="s">
        <v>220</v>
      </c>
      <c r="G115" s="90" t="s">
        <v>218</v>
      </c>
      <c r="H115" s="113">
        <f>финансир!H120+финансир!I120</f>
        <v>400</v>
      </c>
      <c r="I115" s="114">
        <f>финансир!M120</f>
        <v>150</v>
      </c>
      <c r="J115" s="67" t="s">
        <v>541</v>
      </c>
      <c r="K115" s="67" t="s">
        <v>491</v>
      </c>
      <c r="L115" s="67"/>
      <c r="M115" s="149"/>
    </row>
    <row r="116" spans="1:13" ht="175.5" hidden="1" customHeight="1" x14ac:dyDescent="0.25">
      <c r="A116" s="136" t="s">
        <v>216</v>
      </c>
      <c r="B116" s="112" t="s">
        <v>215</v>
      </c>
      <c r="C116" s="259"/>
      <c r="D116" s="90" t="s">
        <v>220</v>
      </c>
      <c r="E116" s="90" t="s">
        <v>220</v>
      </c>
      <c r="F116" s="90"/>
      <c r="G116" s="90"/>
      <c r="H116" s="113">
        <v>19775.830000000002</v>
      </c>
      <c r="I116" s="114" t="e">
        <f>финансир!#REF!</f>
        <v>#REF!</v>
      </c>
      <c r="J116" s="67"/>
      <c r="K116" s="200"/>
      <c r="L116" s="91"/>
      <c r="M116" s="149" t="e">
        <f t="shared" si="1"/>
        <v>#REF!</v>
      </c>
    </row>
    <row r="117" spans="1:13" x14ac:dyDescent="0.25">
      <c r="A117" s="331" t="s">
        <v>197</v>
      </c>
      <c r="B117" s="332"/>
      <c r="C117" s="201"/>
      <c r="D117" s="202"/>
      <c r="E117" s="163"/>
      <c r="F117" s="164"/>
      <c r="G117" s="164"/>
      <c r="H117" s="203"/>
      <c r="I117" s="148"/>
      <c r="J117" s="98"/>
      <c r="K117" s="164"/>
      <c r="L117" s="164"/>
      <c r="M117" s="149" t="e">
        <f t="shared" si="1"/>
        <v>#DIV/0!</v>
      </c>
    </row>
    <row r="118" spans="1:13" ht="70.5" customHeight="1" thickBot="1" x14ac:dyDescent="0.3">
      <c r="A118" s="160"/>
      <c r="B118" s="67" t="s">
        <v>300</v>
      </c>
      <c r="C118" s="201"/>
      <c r="D118" s="185"/>
      <c r="E118" s="189"/>
      <c r="F118" s="190"/>
      <c r="G118" s="191"/>
      <c r="H118" s="192" t="s">
        <v>293</v>
      </c>
      <c r="I118" s="192" t="s">
        <v>293</v>
      </c>
      <c r="J118" s="99">
        <v>100</v>
      </c>
      <c r="K118" s="204">
        <v>100</v>
      </c>
      <c r="L118" s="171" t="s">
        <v>492</v>
      </c>
      <c r="M118" s="149" t="e">
        <f t="shared" si="1"/>
        <v>#VALUE!</v>
      </c>
    </row>
    <row r="119" spans="1:13" ht="95.25" customHeight="1" thickBot="1" x14ac:dyDescent="0.3">
      <c r="A119" s="160"/>
      <c r="B119" s="67" t="s">
        <v>294</v>
      </c>
      <c r="C119" s="201"/>
      <c r="D119" s="185"/>
      <c r="E119" s="189"/>
      <c r="F119" s="190"/>
      <c r="G119" s="191"/>
      <c r="H119" s="192" t="s">
        <v>293</v>
      </c>
      <c r="I119" s="192" t="s">
        <v>293</v>
      </c>
      <c r="J119" s="205">
        <v>10.5</v>
      </c>
      <c r="K119" s="204">
        <v>10.5</v>
      </c>
      <c r="L119" s="171" t="s">
        <v>493</v>
      </c>
      <c r="M119" s="149" t="e">
        <f t="shared" si="1"/>
        <v>#VALUE!</v>
      </c>
    </row>
    <row r="120" spans="1:13" ht="57" customHeight="1" x14ac:dyDescent="0.25">
      <c r="A120" s="160"/>
      <c r="B120" s="67" t="s">
        <v>301</v>
      </c>
      <c r="C120" s="201"/>
      <c r="D120" s="185"/>
      <c r="E120" s="189"/>
      <c r="F120" s="190"/>
      <c r="G120" s="191"/>
      <c r="H120" s="192" t="s">
        <v>293</v>
      </c>
      <c r="I120" s="192" t="s">
        <v>293</v>
      </c>
      <c r="J120" s="143">
        <v>1.2749999999999999</v>
      </c>
      <c r="K120" s="206">
        <v>1.2749999999999999</v>
      </c>
      <c r="L120" s="171" t="s">
        <v>493</v>
      </c>
      <c r="M120" s="149" t="e">
        <f t="shared" si="1"/>
        <v>#VALUE!</v>
      </c>
    </row>
    <row r="121" spans="1:13" ht="39" thickBot="1" x14ac:dyDescent="0.3">
      <c r="A121" s="207" t="s">
        <v>125</v>
      </c>
      <c r="B121" s="125" t="s">
        <v>9</v>
      </c>
      <c r="C121" s="337" t="s">
        <v>545</v>
      </c>
      <c r="D121" s="90"/>
      <c r="E121" s="90"/>
      <c r="F121" s="90"/>
      <c r="G121" s="90"/>
      <c r="H121" s="208">
        <f>H122+H129</f>
        <v>182258.84024999998</v>
      </c>
      <c r="I121" s="208">
        <f>I122+I129</f>
        <v>135012.35359000001</v>
      </c>
      <c r="J121" s="92"/>
      <c r="K121" s="209"/>
      <c r="L121" s="91"/>
      <c r="M121" s="149">
        <f t="shared" si="1"/>
        <v>0.74077259245590987</v>
      </c>
    </row>
    <row r="122" spans="1:13" ht="69.75" customHeight="1" x14ac:dyDescent="0.25">
      <c r="A122" s="195" t="s">
        <v>315</v>
      </c>
      <c r="B122" s="116" t="s">
        <v>10</v>
      </c>
      <c r="C122" s="338"/>
      <c r="D122" s="90"/>
      <c r="E122" s="90"/>
      <c r="F122" s="90"/>
      <c r="G122" s="90"/>
      <c r="H122" s="208">
        <f>H123+H124+H125+H126+H127+H127+H128</f>
        <v>181399.79024999999</v>
      </c>
      <c r="I122" s="208">
        <f>I123+I124+I125+I126+I127+I127+I128</f>
        <v>134963.63359000001</v>
      </c>
      <c r="J122" s="92"/>
      <c r="K122" s="209"/>
      <c r="L122" s="91"/>
      <c r="M122" s="149">
        <f t="shared" si="1"/>
        <v>0.7440120708188086</v>
      </c>
    </row>
    <row r="123" spans="1:13" ht="56.25" customHeight="1" x14ac:dyDescent="0.25">
      <c r="A123" s="119" t="s">
        <v>119</v>
      </c>
      <c r="B123" s="118" t="s">
        <v>106</v>
      </c>
      <c r="C123" s="338"/>
      <c r="D123" s="90" t="s">
        <v>217</v>
      </c>
      <c r="E123" s="90" t="s">
        <v>218</v>
      </c>
      <c r="F123" s="90" t="s">
        <v>217</v>
      </c>
      <c r="G123" s="90" t="s">
        <v>218</v>
      </c>
      <c r="H123" s="74">
        <f>финансир!I127/4*3</f>
        <v>26256.680249999998</v>
      </c>
      <c r="I123" s="114">
        <f>финансир!M127</f>
        <v>23010.74</v>
      </c>
      <c r="J123" s="719" t="s">
        <v>542</v>
      </c>
      <c r="K123" s="720" t="s">
        <v>494</v>
      </c>
      <c r="L123" s="721" t="s">
        <v>444</v>
      </c>
      <c r="M123" s="149">
        <f t="shared" si="1"/>
        <v>0.87637659372418197</v>
      </c>
    </row>
    <row r="124" spans="1:13" ht="67.5" customHeight="1" x14ac:dyDescent="0.25">
      <c r="A124" s="136" t="s">
        <v>120</v>
      </c>
      <c r="B124" s="67" t="s">
        <v>285</v>
      </c>
      <c r="C124" s="211"/>
      <c r="D124" s="90" t="s">
        <v>217</v>
      </c>
      <c r="E124" s="90" t="s">
        <v>218</v>
      </c>
      <c r="F124" s="90" t="s">
        <v>217</v>
      </c>
      <c r="G124" s="90" t="s">
        <v>218</v>
      </c>
      <c r="H124" s="74">
        <f>финансир!I128/4*3</f>
        <v>2508.4349999999999</v>
      </c>
      <c r="I124" s="114">
        <f>финансир!M128</f>
        <v>2655</v>
      </c>
      <c r="J124" s="753" t="s">
        <v>450</v>
      </c>
      <c r="K124" s="754" t="s">
        <v>495</v>
      </c>
      <c r="L124" s="212"/>
      <c r="M124" s="149">
        <f t="shared" si="1"/>
        <v>1.0584288610229087</v>
      </c>
    </row>
    <row r="125" spans="1:13" s="214" customFormat="1" ht="409.6" customHeight="1" x14ac:dyDescent="0.25">
      <c r="A125" s="287" t="s">
        <v>121</v>
      </c>
      <c r="B125" s="95" t="s">
        <v>283</v>
      </c>
      <c r="C125" s="161"/>
      <c r="D125" s="90" t="s">
        <v>217</v>
      </c>
      <c r="E125" s="90" t="s">
        <v>218</v>
      </c>
      <c r="F125" s="90" t="s">
        <v>217</v>
      </c>
      <c r="G125" s="90" t="s">
        <v>218</v>
      </c>
      <c r="H125" s="74">
        <f>финансир!I129/4*3</f>
        <v>3017.625</v>
      </c>
      <c r="I125" s="114">
        <f>финансир!M129</f>
        <v>2355.5491999999999</v>
      </c>
      <c r="J125" s="755" t="s">
        <v>451</v>
      </c>
      <c r="K125" s="756" t="s">
        <v>496</v>
      </c>
      <c r="L125" s="152"/>
      <c r="M125" s="213">
        <f t="shared" si="1"/>
        <v>0.78059705894536269</v>
      </c>
    </row>
    <row r="126" spans="1:13" s="214" customFormat="1" ht="153.75" customHeight="1" x14ac:dyDescent="0.25">
      <c r="A126" s="215" t="s">
        <v>122</v>
      </c>
      <c r="B126" s="95" t="s">
        <v>11</v>
      </c>
      <c r="C126" s="216"/>
      <c r="D126" s="90" t="s">
        <v>217</v>
      </c>
      <c r="E126" s="90" t="s">
        <v>218</v>
      </c>
      <c r="F126" s="90" t="s">
        <v>217</v>
      </c>
      <c r="G126" s="90" t="s">
        <v>218</v>
      </c>
      <c r="H126" s="74">
        <f>финансир!I130/4*3</f>
        <v>75</v>
      </c>
      <c r="I126" s="114">
        <f>финансир!M130</f>
        <v>0</v>
      </c>
      <c r="J126" s="757" t="s">
        <v>430</v>
      </c>
      <c r="K126" s="758" t="s">
        <v>209</v>
      </c>
      <c r="L126" s="152"/>
      <c r="M126" s="213">
        <f t="shared" si="1"/>
        <v>0</v>
      </c>
    </row>
    <row r="127" spans="1:13" s="214" customFormat="1" ht="183" customHeight="1" x14ac:dyDescent="0.25">
      <c r="A127" s="287" t="s">
        <v>123</v>
      </c>
      <c r="B127" s="95" t="s">
        <v>12</v>
      </c>
      <c r="C127" s="323"/>
      <c r="D127" s="151" t="s">
        <v>217</v>
      </c>
      <c r="E127" s="151" t="s">
        <v>218</v>
      </c>
      <c r="F127" s="90" t="s">
        <v>217</v>
      </c>
      <c r="G127" s="90" t="s">
        <v>218</v>
      </c>
      <c r="H127" s="74">
        <f>финансир!I131/4*3</f>
        <v>112.5</v>
      </c>
      <c r="I127" s="114">
        <f>финансир!M131</f>
        <v>21.773</v>
      </c>
      <c r="J127" s="759" t="s">
        <v>41</v>
      </c>
      <c r="K127" s="759" t="s">
        <v>497</v>
      </c>
      <c r="L127" s="152"/>
      <c r="M127" s="213">
        <f t="shared" si="1"/>
        <v>0.19353777777777778</v>
      </c>
    </row>
    <row r="128" spans="1:13" ht="132" customHeight="1" x14ac:dyDescent="0.25">
      <c r="A128" s="136" t="s">
        <v>248</v>
      </c>
      <c r="B128" s="67" t="s">
        <v>305</v>
      </c>
      <c r="C128" s="324"/>
      <c r="D128" s="90" t="s">
        <v>217</v>
      </c>
      <c r="E128" s="90" t="s">
        <v>218</v>
      </c>
      <c r="F128" s="90" t="s">
        <v>217</v>
      </c>
      <c r="G128" s="90" t="s">
        <v>218</v>
      </c>
      <c r="H128" s="74">
        <f>финансир!H132/4*3</f>
        <v>149317.04999999999</v>
      </c>
      <c r="I128" s="114">
        <f>финансир!L132</f>
        <v>106898.79839</v>
      </c>
      <c r="J128" s="760" t="s">
        <v>452</v>
      </c>
      <c r="K128" s="761" t="s">
        <v>498</v>
      </c>
      <c r="L128" s="160"/>
      <c r="M128" s="149">
        <f t="shared" si="1"/>
        <v>0.71591823164199941</v>
      </c>
    </row>
    <row r="129" spans="1:13" ht="51" x14ac:dyDescent="0.25">
      <c r="A129" s="123" t="s">
        <v>350</v>
      </c>
      <c r="B129" s="68" t="s">
        <v>13</v>
      </c>
      <c r="C129" s="324"/>
      <c r="D129" s="90"/>
      <c r="E129" s="90"/>
      <c r="F129" s="91"/>
      <c r="G129" s="91"/>
      <c r="H129" s="217">
        <f>H130+H131</f>
        <v>859.05000000000007</v>
      </c>
      <c r="I129" s="217">
        <f>I130+I131</f>
        <v>48.72</v>
      </c>
      <c r="J129" s="183"/>
      <c r="K129" s="210"/>
      <c r="L129" s="91"/>
      <c r="M129" s="149">
        <f t="shared" si="1"/>
        <v>5.6713811768814383E-2</v>
      </c>
    </row>
    <row r="130" spans="1:13" ht="134.25" customHeight="1" x14ac:dyDescent="0.25">
      <c r="A130" s="136" t="s">
        <v>250</v>
      </c>
      <c r="B130" s="67" t="s">
        <v>284</v>
      </c>
      <c r="C130" s="324"/>
      <c r="D130" s="90" t="s">
        <v>217</v>
      </c>
      <c r="E130" s="90" t="s">
        <v>218</v>
      </c>
      <c r="F130" s="90" t="s">
        <v>217</v>
      </c>
      <c r="G130" s="90" t="s">
        <v>218</v>
      </c>
      <c r="H130" s="74">
        <f>финансир!I133/4*3</f>
        <v>633.97500000000002</v>
      </c>
      <c r="I130" s="114">
        <f>финансир!M134</f>
        <v>0</v>
      </c>
      <c r="J130" s="762" t="s">
        <v>438</v>
      </c>
      <c r="K130" s="762" t="s">
        <v>441</v>
      </c>
      <c r="L130" s="91"/>
      <c r="M130" s="149">
        <f t="shared" ref="M130:M165" si="2">I130/H130</f>
        <v>0</v>
      </c>
    </row>
    <row r="131" spans="1:13" ht="76.5" customHeight="1" x14ac:dyDescent="0.25">
      <c r="A131" s="100" t="s">
        <v>251</v>
      </c>
      <c r="B131" s="67" t="s">
        <v>282</v>
      </c>
      <c r="C131" s="324"/>
      <c r="D131" s="90" t="s">
        <v>217</v>
      </c>
      <c r="E131" s="90" t="s">
        <v>218</v>
      </c>
      <c r="F131" s="90" t="s">
        <v>217</v>
      </c>
      <c r="G131" s="90" t="s">
        <v>218</v>
      </c>
      <c r="H131" s="74">
        <f>финансир!I135/4*3</f>
        <v>225.07500000000002</v>
      </c>
      <c r="I131" s="114">
        <f>финансир!M135</f>
        <v>48.72</v>
      </c>
      <c r="J131" s="762" t="s">
        <v>431</v>
      </c>
      <c r="K131" s="763" t="s">
        <v>453</v>
      </c>
      <c r="L131" s="91"/>
      <c r="M131" s="149">
        <f t="shared" si="2"/>
        <v>0.2164611796067977</v>
      </c>
    </row>
    <row r="132" spans="1:13" x14ac:dyDescent="0.25">
      <c r="A132" s="331" t="s">
        <v>198</v>
      </c>
      <c r="B132" s="332"/>
      <c r="C132" s="201"/>
      <c r="D132" s="202"/>
      <c r="E132" s="163"/>
      <c r="F132" s="190"/>
      <c r="G132" s="191"/>
      <c r="H132" s="191"/>
      <c r="I132" s="191"/>
      <c r="J132" s="183"/>
      <c r="K132" s="164"/>
      <c r="L132" s="164"/>
      <c r="M132" s="149" t="e">
        <f t="shared" si="2"/>
        <v>#DIV/0!</v>
      </c>
    </row>
    <row r="133" spans="1:13" ht="153" customHeight="1" x14ac:dyDescent="0.25">
      <c r="A133" s="766"/>
      <c r="B133" s="764" t="s">
        <v>199</v>
      </c>
      <c r="C133" s="767" t="s">
        <v>499</v>
      </c>
      <c r="D133" s="768"/>
      <c r="E133" s="769"/>
      <c r="F133" s="770"/>
      <c r="G133" s="771"/>
      <c r="H133" s="775"/>
      <c r="I133" s="775"/>
      <c r="J133" s="773">
        <v>0.56999999999999995</v>
      </c>
      <c r="K133" s="772">
        <v>0.52</v>
      </c>
      <c r="L133" s="774" t="s">
        <v>500</v>
      </c>
      <c r="M133" s="765" t="e">
        <v>#DIV/0!</v>
      </c>
    </row>
    <row r="134" spans="1:13" ht="85.5" customHeight="1" x14ac:dyDescent="0.25">
      <c r="A134" s="778"/>
      <c r="B134" s="776" t="s">
        <v>200</v>
      </c>
      <c r="C134" s="779" t="s">
        <v>501</v>
      </c>
      <c r="D134" s="780"/>
      <c r="E134" s="781"/>
      <c r="F134" s="782"/>
      <c r="G134" s="783"/>
      <c r="H134" s="787"/>
      <c r="I134" s="787"/>
      <c r="J134" s="784">
        <v>0.6</v>
      </c>
      <c r="K134" s="785"/>
      <c r="L134" s="786" t="s">
        <v>461</v>
      </c>
      <c r="M134" s="777" t="e">
        <v>#DIV/0!</v>
      </c>
    </row>
    <row r="135" spans="1:13" ht="84" customHeight="1" x14ac:dyDescent="0.25">
      <c r="A135" s="790"/>
      <c r="B135" s="788" t="s">
        <v>295</v>
      </c>
      <c r="C135" s="791" t="s">
        <v>502</v>
      </c>
      <c r="D135" s="793"/>
      <c r="E135" s="794"/>
      <c r="F135" s="795"/>
      <c r="G135" s="796"/>
      <c r="H135" s="799"/>
      <c r="I135" s="799"/>
      <c r="J135" s="797">
        <v>2600</v>
      </c>
      <c r="K135" s="798">
        <v>3047</v>
      </c>
      <c r="L135" s="792" t="s">
        <v>503</v>
      </c>
      <c r="M135" s="789" t="e">
        <v>#DIV/0!</v>
      </c>
    </row>
    <row r="136" spans="1:13" ht="64.5" customHeight="1" x14ac:dyDescent="0.25">
      <c r="A136" s="801"/>
      <c r="B136" s="803" t="s">
        <v>54</v>
      </c>
      <c r="C136" s="802"/>
      <c r="D136" s="804">
        <v>57231</v>
      </c>
      <c r="E136" s="805"/>
      <c r="F136" s="806"/>
      <c r="G136" s="807"/>
      <c r="H136" s="811"/>
      <c r="I136" s="811"/>
      <c r="J136" s="809">
        <v>19014</v>
      </c>
      <c r="K136" s="810">
        <v>57231</v>
      </c>
      <c r="L136" s="808" t="s">
        <v>504</v>
      </c>
      <c r="M136" s="800" t="e">
        <v>#DIV/0!</v>
      </c>
    </row>
    <row r="137" spans="1:13" ht="118.5" customHeight="1" x14ac:dyDescent="0.25">
      <c r="A137" s="814"/>
      <c r="B137" s="812" t="s">
        <v>47</v>
      </c>
      <c r="C137" s="815" t="s">
        <v>502</v>
      </c>
      <c r="D137" s="816"/>
      <c r="E137" s="817"/>
      <c r="F137" s="818"/>
      <c r="G137" s="819"/>
      <c r="H137" s="823"/>
      <c r="I137" s="823"/>
      <c r="J137" s="820">
        <v>146</v>
      </c>
      <c r="K137" s="821">
        <v>88</v>
      </c>
      <c r="L137" s="822" t="s">
        <v>505</v>
      </c>
      <c r="M137" s="813" t="e">
        <v>#DIV/0!</v>
      </c>
    </row>
    <row r="138" spans="1:13" ht="48.75" customHeight="1" x14ac:dyDescent="0.25">
      <c r="A138" s="826"/>
      <c r="B138" s="824" t="s">
        <v>46</v>
      </c>
      <c r="C138" s="827" t="s">
        <v>502</v>
      </c>
      <c r="D138" s="829"/>
      <c r="E138" s="830"/>
      <c r="F138" s="831"/>
      <c r="G138" s="832"/>
      <c r="H138" s="835"/>
      <c r="I138" s="835"/>
      <c r="J138" s="834">
        <v>4250</v>
      </c>
      <c r="K138" s="833">
        <v>9848</v>
      </c>
      <c r="L138" s="828" t="s">
        <v>506</v>
      </c>
      <c r="M138" s="825" t="e">
        <v>#DIV/0!</v>
      </c>
    </row>
    <row r="139" spans="1:13" ht="116.25" customHeight="1" x14ac:dyDescent="0.25">
      <c r="A139" s="838"/>
      <c r="B139" s="836" t="s">
        <v>55</v>
      </c>
      <c r="C139" s="839" t="s">
        <v>502</v>
      </c>
      <c r="D139" s="841"/>
      <c r="E139" s="842"/>
      <c r="F139" s="843"/>
      <c r="G139" s="844"/>
      <c r="H139" s="846"/>
      <c r="I139" s="846"/>
      <c r="J139" s="845">
        <v>1.1499999999999999</v>
      </c>
      <c r="K139" s="845">
        <v>3.05</v>
      </c>
      <c r="L139" s="840" t="s">
        <v>507</v>
      </c>
      <c r="M139" s="837" t="e">
        <v>#DIV/0!</v>
      </c>
    </row>
    <row r="140" spans="1:13" ht="73.5" customHeight="1" x14ac:dyDescent="0.25">
      <c r="A140" s="849"/>
      <c r="B140" s="847" t="s">
        <v>44</v>
      </c>
      <c r="C140" s="850" t="s">
        <v>502</v>
      </c>
      <c r="D140" s="852"/>
      <c r="E140" s="853"/>
      <c r="F140" s="854"/>
      <c r="G140" s="855"/>
      <c r="H140" s="857"/>
      <c r="I140" s="857"/>
      <c r="J140" s="856"/>
      <c r="K140" s="856"/>
      <c r="L140" s="851" t="s">
        <v>442</v>
      </c>
      <c r="M140" s="848" t="e">
        <v>#DIV/0!</v>
      </c>
    </row>
    <row r="141" spans="1:13" ht="69.75" customHeight="1" x14ac:dyDescent="0.25">
      <c r="A141" s="160"/>
      <c r="B141" s="222" t="s">
        <v>43</v>
      </c>
      <c r="C141" s="201"/>
      <c r="D141" s="185"/>
      <c r="E141" s="189"/>
      <c r="F141" s="220"/>
      <c r="G141" s="221"/>
      <c r="H141" s="221"/>
      <c r="I141" s="221"/>
      <c r="J141" s="224"/>
      <c r="K141" s="224"/>
      <c r="L141" s="95" t="s">
        <v>442</v>
      </c>
      <c r="M141" s="149" t="e">
        <f t="shared" si="2"/>
        <v>#DIV/0!</v>
      </c>
    </row>
    <row r="142" spans="1:13" ht="57.75" customHeight="1" x14ac:dyDescent="0.25">
      <c r="A142" s="225" t="s">
        <v>126</v>
      </c>
      <c r="B142" s="226" t="s">
        <v>107</v>
      </c>
      <c r="C142" s="323" t="s">
        <v>445</v>
      </c>
      <c r="D142" s="97"/>
      <c r="E142" s="97"/>
      <c r="F142" s="97"/>
      <c r="G142" s="97"/>
      <c r="H142" s="227">
        <f>H143</f>
        <v>1832.4782666666665</v>
      </c>
      <c r="I142" s="227">
        <f>I143</f>
        <v>2224.886</v>
      </c>
      <c r="J142" s="228"/>
      <c r="K142" s="229"/>
      <c r="L142" s="91"/>
      <c r="M142" s="149">
        <f t="shared" si="2"/>
        <v>1.2141404569272929</v>
      </c>
    </row>
    <row r="143" spans="1:13" ht="57.75" customHeight="1" x14ac:dyDescent="0.25">
      <c r="A143" s="126" t="s">
        <v>315</v>
      </c>
      <c r="B143" s="125" t="s">
        <v>14</v>
      </c>
      <c r="C143" s="324"/>
      <c r="D143" s="97"/>
      <c r="E143" s="97"/>
      <c r="F143" s="97"/>
      <c r="G143" s="97"/>
      <c r="H143" s="227">
        <f>H144+H145+H146</f>
        <v>1832.4782666666665</v>
      </c>
      <c r="I143" s="227">
        <f>I144+I145+I146</f>
        <v>2224.886</v>
      </c>
      <c r="J143" s="228"/>
      <c r="K143" s="229"/>
      <c r="L143" s="91"/>
      <c r="M143" s="149">
        <f t="shared" si="2"/>
        <v>1.2141404569272929</v>
      </c>
    </row>
    <row r="144" spans="1:13" ht="150.75" customHeight="1" x14ac:dyDescent="0.25">
      <c r="A144" s="75" t="s">
        <v>119</v>
      </c>
      <c r="B144" s="95" t="s">
        <v>15</v>
      </c>
      <c r="C144" s="324"/>
      <c r="D144" s="90" t="s">
        <v>217</v>
      </c>
      <c r="E144" s="90" t="s">
        <v>218</v>
      </c>
      <c r="F144" s="90" t="s">
        <v>217</v>
      </c>
      <c r="G144" s="90" t="s">
        <v>218</v>
      </c>
      <c r="H144" s="74">
        <f>финансир!I139/4*3</f>
        <v>199.27499999999998</v>
      </c>
      <c r="I144" s="114">
        <f>финансир!M139</f>
        <v>7.5860000000000003</v>
      </c>
      <c r="J144" s="859" t="s">
        <v>432</v>
      </c>
      <c r="K144" s="860" t="s">
        <v>508</v>
      </c>
      <c r="L144" s="858" t="s">
        <v>509</v>
      </c>
      <c r="M144" s="149">
        <f t="shared" si="2"/>
        <v>3.8067996487266345E-2</v>
      </c>
    </row>
    <row r="145" spans="1:13" ht="51" x14ac:dyDescent="0.25">
      <c r="A145" s="75" t="s">
        <v>120</v>
      </c>
      <c r="B145" s="105" t="s">
        <v>263</v>
      </c>
      <c r="C145" s="324"/>
      <c r="D145" s="90" t="s">
        <v>217</v>
      </c>
      <c r="E145" s="90" t="s">
        <v>218</v>
      </c>
      <c r="F145" s="90" t="s">
        <v>217</v>
      </c>
      <c r="G145" s="90" t="s">
        <v>218</v>
      </c>
      <c r="H145" s="74">
        <f>финансир!I140/4*3</f>
        <v>35.549999999999997</v>
      </c>
      <c r="I145" s="114"/>
      <c r="J145" s="96" t="s">
        <v>433</v>
      </c>
      <c r="K145" s="288" t="s">
        <v>460</v>
      </c>
      <c r="L145" s="151"/>
      <c r="M145" s="149">
        <f t="shared" si="2"/>
        <v>0</v>
      </c>
    </row>
    <row r="146" spans="1:13" ht="89.25" x14ac:dyDescent="0.25">
      <c r="A146" s="75" t="s">
        <v>262</v>
      </c>
      <c r="B146" s="95" t="s">
        <v>221</v>
      </c>
      <c r="C146" s="324"/>
      <c r="D146" s="90" t="s">
        <v>217</v>
      </c>
      <c r="E146" s="90" t="s">
        <v>218</v>
      </c>
      <c r="F146" s="91"/>
      <c r="G146" s="91"/>
      <c r="H146" s="74">
        <f>финансир!H141/3*2</f>
        <v>1597.6532666666665</v>
      </c>
      <c r="I146" s="114">
        <f>финансир!L141</f>
        <v>2217.3000000000002</v>
      </c>
      <c r="J146" s="96" t="s">
        <v>543</v>
      </c>
      <c r="K146" s="92" t="s">
        <v>510</v>
      </c>
      <c r="L146" s="91"/>
      <c r="M146" s="149">
        <f t="shared" si="2"/>
        <v>1.3878480683272163</v>
      </c>
    </row>
    <row r="147" spans="1:13" x14ac:dyDescent="0.25">
      <c r="A147" s="331" t="s">
        <v>201</v>
      </c>
      <c r="B147" s="332"/>
      <c r="C147" s="324"/>
      <c r="D147" s="202"/>
      <c r="E147" s="230"/>
      <c r="F147" s="231"/>
      <c r="G147" s="231"/>
      <c r="H147" s="232"/>
      <c r="I147" s="231"/>
      <c r="J147" s="233"/>
      <c r="K147" s="234"/>
      <c r="L147" s="234"/>
      <c r="M147" s="149" t="e">
        <f t="shared" si="2"/>
        <v>#DIV/0!</v>
      </c>
    </row>
    <row r="148" spans="1:13" ht="63.75" x14ac:dyDescent="0.25">
      <c r="A148" s="160"/>
      <c r="B148" s="67" t="s">
        <v>206</v>
      </c>
      <c r="C148" s="324"/>
      <c r="D148" s="185"/>
      <c r="E148" s="90"/>
      <c r="F148" s="218"/>
      <c r="G148" s="219"/>
      <c r="H148" s="219"/>
      <c r="I148" s="219"/>
      <c r="J148" s="969">
        <v>375</v>
      </c>
      <c r="K148" s="966">
        <v>738</v>
      </c>
      <c r="L148" s="970" t="s">
        <v>454</v>
      </c>
      <c r="M148" s="149" t="e">
        <f t="shared" si="2"/>
        <v>#DIV/0!</v>
      </c>
    </row>
    <row r="149" spans="1:13" ht="51" hidden="1" customHeight="1" x14ac:dyDescent="0.25">
      <c r="A149" s="160"/>
      <c r="B149" s="67" t="s">
        <v>231</v>
      </c>
      <c r="C149" s="324"/>
      <c r="D149" s="185"/>
      <c r="E149" s="90"/>
      <c r="F149" s="289"/>
      <c r="G149" s="289"/>
      <c r="H149" s="289"/>
      <c r="I149" s="289"/>
      <c r="J149" s="971">
        <v>0</v>
      </c>
      <c r="K149" s="972"/>
      <c r="L149" s="973"/>
      <c r="M149" s="149" t="e">
        <f t="shared" si="2"/>
        <v>#DIV/0!</v>
      </c>
    </row>
    <row r="150" spans="1:13" ht="108.75" customHeight="1" x14ac:dyDescent="0.25">
      <c r="A150" s="160"/>
      <c r="B150" s="67" t="s">
        <v>207</v>
      </c>
      <c r="C150" s="330"/>
      <c r="D150" s="185"/>
      <c r="E150" s="90"/>
      <c r="F150" s="289"/>
      <c r="G150" s="289"/>
      <c r="H150" s="289"/>
      <c r="I150" s="289"/>
      <c r="J150" s="967">
        <v>2.8</v>
      </c>
      <c r="K150" s="974">
        <v>37.200000000000003</v>
      </c>
      <c r="L150" s="861" t="s">
        <v>511</v>
      </c>
      <c r="M150" s="149" t="e">
        <f t="shared" si="2"/>
        <v>#DIV/0!</v>
      </c>
    </row>
    <row r="151" spans="1:13" ht="43.5" x14ac:dyDescent="0.25">
      <c r="A151" s="235" t="s">
        <v>292</v>
      </c>
      <c r="B151" s="236" t="s">
        <v>16</v>
      </c>
      <c r="C151" s="237"/>
      <c r="D151" s="238"/>
      <c r="E151" s="238"/>
      <c r="F151" s="238"/>
      <c r="G151" s="238"/>
      <c r="H151" s="227">
        <f>H152+H159</f>
        <v>1128520.6935050001</v>
      </c>
      <c r="I151" s="227">
        <f>I152+I159</f>
        <v>1256409.9212099998</v>
      </c>
      <c r="J151" s="239"/>
      <c r="K151" s="92"/>
      <c r="L151" s="238"/>
      <c r="M151" s="149">
        <f t="shared" si="2"/>
        <v>1.1133246633766163</v>
      </c>
    </row>
    <row r="152" spans="1:13" ht="38.25" x14ac:dyDescent="0.25">
      <c r="A152" s="124" t="s">
        <v>353</v>
      </c>
      <c r="B152" s="127" t="s">
        <v>17</v>
      </c>
      <c r="C152" s="237"/>
      <c r="D152" s="238"/>
      <c r="E152" s="238"/>
      <c r="F152" s="238"/>
      <c r="G152" s="238"/>
      <c r="H152" s="227">
        <f>H153+H154+H155+H156+H157+H158</f>
        <v>1127120.6935050001</v>
      </c>
      <c r="I152" s="227">
        <f>I153+I154+I155+I156+I157+I158</f>
        <v>1254791.0212099999</v>
      </c>
      <c r="J152" s="239"/>
      <c r="K152" s="92"/>
      <c r="L152" s="238"/>
      <c r="M152" s="149">
        <f t="shared" si="2"/>
        <v>1.1132712126045563</v>
      </c>
    </row>
    <row r="153" spans="1:13" ht="75" customHeight="1" x14ac:dyDescent="0.25">
      <c r="A153" s="704" t="s">
        <v>119</v>
      </c>
      <c r="B153" s="702" t="s">
        <v>287</v>
      </c>
      <c r="C153" s="305" t="s">
        <v>53</v>
      </c>
      <c r="D153" s="90" t="s">
        <v>217</v>
      </c>
      <c r="E153" s="90" t="s">
        <v>218</v>
      </c>
      <c r="F153" s="90" t="s">
        <v>217</v>
      </c>
      <c r="G153" s="90" t="s">
        <v>218</v>
      </c>
      <c r="H153" s="241">
        <f>финансир!I145/4*3</f>
        <v>151915.79002499999</v>
      </c>
      <c r="I153" s="114">
        <f>финансир!M145</f>
        <v>154467.36989999999</v>
      </c>
      <c r="J153" s="709" t="s">
        <v>205</v>
      </c>
      <c r="K153" s="712" t="s">
        <v>521</v>
      </c>
      <c r="L153" s="305"/>
      <c r="M153" s="149">
        <f t="shared" si="2"/>
        <v>1.0167960149144477</v>
      </c>
    </row>
    <row r="154" spans="1:13" s="862" customFormat="1" ht="63" customHeight="1" x14ac:dyDescent="0.25">
      <c r="A154" s="706"/>
      <c r="B154" s="747"/>
      <c r="C154" s="742"/>
      <c r="D154" s="90"/>
      <c r="E154" s="90"/>
      <c r="F154" s="90"/>
      <c r="G154" s="90"/>
      <c r="H154" s="241">
        <f>финансир!I146/2*1</f>
        <v>4822.4564799999998</v>
      </c>
      <c r="I154" s="114">
        <f>финансир!M146</f>
        <v>4992.5775400000002</v>
      </c>
      <c r="J154" s="738"/>
      <c r="K154" s="697"/>
      <c r="L154" s="306"/>
      <c r="M154" s="149"/>
    </row>
    <row r="155" spans="1:13" ht="101.25" customHeight="1" x14ac:dyDescent="0.25">
      <c r="A155" s="297" t="s">
        <v>120</v>
      </c>
      <c r="B155" s="309" t="s">
        <v>19</v>
      </c>
      <c r="C155" s="306"/>
      <c r="D155" s="90" t="s">
        <v>217</v>
      </c>
      <c r="E155" s="90" t="s">
        <v>218</v>
      </c>
      <c r="F155" s="90" t="s">
        <v>217</v>
      </c>
      <c r="G155" s="90" t="s">
        <v>218</v>
      </c>
      <c r="H155" s="241">
        <f>финансир!I147/4*3</f>
        <v>860352.83325000003</v>
      </c>
      <c r="I155" s="114">
        <f>финансир!M147</f>
        <v>976154.90466</v>
      </c>
      <c r="J155" s="709" t="s">
        <v>434</v>
      </c>
      <c r="K155" s="712" t="s">
        <v>522</v>
      </c>
      <c r="L155" s="305"/>
      <c r="M155" s="149">
        <f t="shared" si="2"/>
        <v>1.1345983495777603</v>
      </c>
    </row>
    <row r="156" spans="1:13" s="862" customFormat="1" ht="90.75" customHeight="1" x14ac:dyDescent="0.25">
      <c r="A156" s="730"/>
      <c r="B156" s="705"/>
      <c r="C156" s="977"/>
      <c r="D156" s="90" t="s">
        <v>217</v>
      </c>
      <c r="E156" s="90" t="s">
        <v>218</v>
      </c>
      <c r="F156" s="90" t="s">
        <v>217</v>
      </c>
      <c r="G156" s="90" t="s">
        <v>218</v>
      </c>
      <c r="H156" s="241">
        <f>финансир!I148/4*3</f>
        <v>99029.61374999999</v>
      </c>
      <c r="I156" s="114">
        <f>финансир!M148</f>
        <v>108176.16911</v>
      </c>
      <c r="J156" s="738"/>
      <c r="K156" s="697"/>
      <c r="L156" s="306"/>
      <c r="M156" s="149"/>
    </row>
    <row r="157" spans="1:13" ht="184.5" customHeight="1" x14ac:dyDescent="0.25">
      <c r="A157" s="290" t="s">
        <v>121</v>
      </c>
      <c r="B157" s="94" t="s">
        <v>259</v>
      </c>
      <c r="C157" s="90" t="s">
        <v>310</v>
      </c>
      <c r="D157" s="90" t="s">
        <v>217</v>
      </c>
      <c r="E157" s="90" t="s">
        <v>218</v>
      </c>
      <c r="F157" s="90" t="s">
        <v>217</v>
      </c>
      <c r="G157" s="90" t="s">
        <v>218</v>
      </c>
      <c r="H157" s="241"/>
      <c r="I157" s="114"/>
      <c r="J157" s="291"/>
      <c r="K157" s="292" t="s">
        <v>512</v>
      </c>
      <c r="L157" s="912"/>
      <c r="M157" s="149" t="e">
        <f t="shared" si="2"/>
        <v>#DIV/0!</v>
      </c>
    </row>
    <row r="158" spans="1:13" ht="51.75" customHeight="1" x14ac:dyDescent="0.25">
      <c r="A158" s="93" t="s">
        <v>122</v>
      </c>
      <c r="B158" s="94" t="s">
        <v>101</v>
      </c>
      <c r="C158" s="240"/>
      <c r="D158" s="90" t="s">
        <v>217</v>
      </c>
      <c r="E158" s="90" t="s">
        <v>218</v>
      </c>
      <c r="F158" s="90" t="s">
        <v>217</v>
      </c>
      <c r="G158" s="90" t="s">
        <v>218</v>
      </c>
      <c r="H158" s="241">
        <v>11000</v>
      </c>
      <c r="I158" s="114">
        <f>финансир!M149</f>
        <v>11000</v>
      </c>
      <c r="J158" s="95" t="s">
        <v>435</v>
      </c>
      <c r="K158" s="864" t="s">
        <v>513</v>
      </c>
      <c r="L158" s="91"/>
      <c r="M158" s="149">
        <f t="shared" si="2"/>
        <v>1</v>
      </c>
    </row>
    <row r="159" spans="1:13" ht="43.5" customHeight="1" x14ac:dyDescent="0.25">
      <c r="A159" s="128" t="s">
        <v>350</v>
      </c>
      <c r="B159" s="129" t="s">
        <v>20</v>
      </c>
      <c r="C159" s="240"/>
      <c r="D159" s="242"/>
      <c r="E159" s="242"/>
      <c r="F159" s="91"/>
      <c r="G159" s="91"/>
      <c r="H159" s="241">
        <f>H160+H161</f>
        <v>1400</v>
      </c>
      <c r="I159" s="241">
        <f>I160+I161</f>
        <v>1618.9</v>
      </c>
      <c r="J159" s="243"/>
      <c r="K159" s="862"/>
      <c r="L159" s="91"/>
      <c r="M159" s="149">
        <f t="shared" si="2"/>
        <v>1.1563571428571429</v>
      </c>
    </row>
    <row r="160" spans="1:13" ht="87" customHeight="1" x14ac:dyDescent="0.25">
      <c r="A160" s="329" t="s">
        <v>250</v>
      </c>
      <c r="B160" s="298" t="s">
        <v>21</v>
      </c>
      <c r="C160" s="90" t="s">
        <v>456</v>
      </c>
      <c r="D160" s="90" t="s">
        <v>219</v>
      </c>
      <c r="E160" s="90" t="s">
        <v>220</v>
      </c>
      <c r="F160" s="91"/>
      <c r="G160" s="91"/>
      <c r="H160" s="241">
        <f>финансир!I151/2*1</f>
        <v>1100</v>
      </c>
      <c r="I160" s="114">
        <f>финансир!M151</f>
        <v>1318.9</v>
      </c>
      <c r="J160" s="262" t="s">
        <v>457</v>
      </c>
      <c r="K160" s="731" t="s">
        <v>514</v>
      </c>
      <c r="L160" s="67"/>
      <c r="M160" s="149">
        <f t="shared" si="2"/>
        <v>1.1990000000000001</v>
      </c>
    </row>
    <row r="161" spans="1:13" ht="39" customHeight="1" x14ac:dyDescent="0.25">
      <c r="A161" s="329"/>
      <c r="B161" s="726"/>
      <c r="C161" s="142" t="s">
        <v>61</v>
      </c>
      <c r="D161" s="90" t="s">
        <v>219</v>
      </c>
      <c r="E161" s="90" t="s">
        <v>220</v>
      </c>
      <c r="F161" s="260"/>
      <c r="G161" s="260"/>
      <c r="H161" s="261">
        <f>финансир!I152</f>
        <v>300</v>
      </c>
      <c r="I161" s="107">
        <f>финансир!M152</f>
        <v>300</v>
      </c>
      <c r="J161" s="243" t="s">
        <v>544</v>
      </c>
      <c r="K161" s="864" t="s">
        <v>513</v>
      </c>
      <c r="L161" s="67"/>
      <c r="M161" s="149"/>
    </row>
    <row r="162" spans="1:13" x14ac:dyDescent="0.25">
      <c r="A162" s="331" t="s">
        <v>202</v>
      </c>
      <c r="B162" s="332"/>
      <c r="C162" s="151"/>
      <c r="D162" s="244"/>
      <c r="E162" s="230"/>
      <c r="F162" s="231"/>
      <c r="G162" s="231"/>
      <c r="H162" s="232"/>
      <c r="I162" s="231"/>
      <c r="J162" s="245"/>
      <c r="K162" s="234"/>
      <c r="L162" s="234"/>
      <c r="M162" s="149" t="e">
        <f t="shared" si="2"/>
        <v>#DIV/0!</v>
      </c>
    </row>
    <row r="163" spans="1:13" ht="63.75" customHeight="1" x14ac:dyDescent="0.25">
      <c r="A163" s="160"/>
      <c r="B163" s="67" t="s">
        <v>203</v>
      </c>
      <c r="C163" s="151"/>
      <c r="D163" s="246"/>
      <c r="E163" s="189"/>
      <c r="F163" s="247"/>
      <c r="G163" s="247"/>
      <c r="H163" s="248"/>
      <c r="I163" s="247"/>
      <c r="J163" s="249">
        <v>100</v>
      </c>
      <c r="K163" s="250">
        <v>100</v>
      </c>
      <c r="L163" s="171" t="s">
        <v>515</v>
      </c>
      <c r="M163" s="149" t="e">
        <f t="shared" si="2"/>
        <v>#DIV/0!</v>
      </c>
    </row>
    <row r="164" spans="1:13" ht="106.5" customHeight="1" x14ac:dyDescent="0.25">
      <c r="A164" s="160"/>
      <c r="B164" s="67" t="s">
        <v>210</v>
      </c>
      <c r="C164" s="151"/>
      <c r="D164" s="246"/>
      <c r="E164" s="189"/>
      <c r="F164" s="247"/>
      <c r="G164" s="247"/>
      <c r="H164" s="248"/>
      <c r="I164" s="247"/>
      <c r="J164" s="249">
        <v>16</v>
      </c>
      <c r="K164" s="250">
        <v>16</v>
      </c>
      <c r="L164" s="171" t="s">
        <v>516</v>
      </c>
      <c r="M164" s="149" t="e">
        <f t="shared" si="2"/>
        <v>#DIV/0!</v>
      </c>
    </row>
    <row r="165" spans="1:13" x14ac:dyDescent="0.25">
      <c r="A165" s="251"/>
      <c r="B165" s="73" t="s">
        <v>299</v>
      </c>
      <c r="C165" s="240"/>
      <c r="D165" s="91"/>
      <c r="E165" s="91"/>
      <c r="F165" s="91"/>
      <c r="G165" s="91"/>
      <c r="H165" s="252">
        <f>H151+H121+H96+H66+H6+H142</f>
        <v>6724019.6520141652</v>
      </c>
      <c r="I165" s="252">
        <f>I151+I121+I96+I66+I6+I142</f>
        <v>7820593.6100399969</v>
      </c>
      <c r="J165" s="92"/>
      <c r="K165" s="92"/>
      <c r="L165" s="91"/>
      <c r="M165" s="149">
        <f t="shared" si="2"/>
        <v>1.1630830983216052</v>
      </c>
    </row>
    <row r="166" spans="1:13" x14ac:dyDescent="0.25">
      <c r="H166" s="253"/>
      <c r="I166" s="253"/>
    </row>
    <row r="167" spans="1:13" x14ac:dyDescent="0.25">
      <c r="H167" s="254"/>
    </row>
    <row r="168" spans="1:13" x14ac:dyDescent="0.25">
      <c r="H168" s="253"/>
    </row>
    <row r="169" spans="1:13" x14ac:dyDescent="0.25">
      <c r="H169" s="253"/>
    </row>
  </sheetData>
  <mergeCells count="43">
    <mergeCell ref="J153:J154"/>
    <mergeCell ref="A155:A156"/>
    <mergeCell ref="B155:B156"/>
    <mergeCell ref="K153:K154"/>
    <mergeCell ref="L153:L154"/>
    <mergeCell ref="J155:J156"/>
    <mergeCell ref="K155:K156"/>
    <mergeCell ref="L155:L156"/>
    <mergeCell ref="A162:B162"/>
    <mergeCell ref="A117:B117"/>
    <mergeCell ref="C121:C123"/>
    <mergeCell ref="C127:C131"/>
    <mergeCell ref="A132:B132"/>
    <mergeCell ref="C142:C150"/>
    <mergeCell ref="A147:B147"/>
    <mergeCell ref="A153:A154"/>
    <mergeCell ref="B153:B154"/>
    <mergeCell ref="C153:C155"/>
    <mergeCell ref="A160:A161"/>
    <mergeCell ref="B160:B161"/>
    <mergeCell ref="C7:C27"/>
    <mergeCell ref="C96:C114"/>
    <mergeCell ref="A61:B61"/>
    <mergeCell ref="A93:B93"/>
    <mergeCell ref="A28:A29"/>
    <mergeCell ref="B28:B29"/>
    <mergeCell ref="A59:A60"/>
    <mergeCell ref="C68:C69"/>
    <mergeCell ref="A99:A100"/>
    <mergeCell ref="B99:B100"/>
    <mergeCell ref="C75:C89"/>
    <mergeCell ref="L102:L103"/>
    <mergeCell ref="L28:L29"/>
    <mergeCell ref="A2:K2"/>
    <mergeCell ref="A3:A4"/>
    <mergeCell ref="B3:B4"/>
    <mergeCell ref="C3:C4"/>
    <mergeCell ref="D3:E3"/>
    <mergeCell ref="F3:G3"/>
    <mergeCell ref="H3:I3"/>
    <mergeCell ref="J3:K3"/>
    <mergeCell ref="B59:B60"/>
    <mergeCell ref="C30:C32"/>
  </mergeCells>
  <phoneticPr fontId="35" type="noConversion"/>
  <hyperlinks>
    <hyperlink ref="B31" location="_ftnref1" display="_ftnref1"/>
  </hyperlinks>
  <pageMargins left="0.70866141732283472" right="0.16" top="0.22" bottom="0.16" header="0.22" footer="0.16"/>
  <pageSetup paperSize="9" scale="57" orientation="landscape" r:id="rId1"/>
  <rowBreaks count="1" manualBreakCount="1">
    <brk id="6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финансир</vt:lpstr>
      <vt:lpstr>Целевые индикаторы </vt:lpstr>
      <vt:lpstr>план-график</vt:lpstr>
      <vt:lpstr>финансир!_ftn1</vt:lpstr>
      <vt:lpstr>финансир!_ftn2</vt:lpstr>
      <vt:lpstr>финансир!_ftn3</vt:lpstr>
      <vt:lpstr>финансир!_ftn4</vt:lpstr>
      <vt:lpstr>финансир!_ftnref1</vt:lpstr>
      <vt:lpstr>финансир!_ftnref2</vt:lpstr>
      <vt:lpstr>финансир!_ftnref3</vt:lpstr>
      <vt:lpstr>финансир!_ftnref4</vt:lpstr>
      <vt:lpstr>финансир!Заголовки_для_печати</vt:lpstr>
      <vt:lpstr>'план-график'!Область_печати</vt:lpstr>
      <vt:lpstr>финансир!Область_печати</vt:lpstr>
      <vt:lpstr>'Целевые индикаторы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2015-10-21T19:56:58Z</cp:lastPrinted>
  <dcterms:created xsi:type="dcterms:W3CDTF">2006-09-16T00:00:00Z</dcterms:created>
  <dcterms:modified xsi:type="dcterms:W3CDTF">2016-10-27T13:38:13Z</dcterms:modified>
</cp:coreProperties>
</file>