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80" windowWidth="17490" windowHeight="38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Лист1!$A$12:$T$201</definedName>
    <definedName name="_xlnm.Print_Titles" localSheetId="0">Лист1!$12:$12</definedName>
    <definedName name="_xlnm.Print_Area" localSheetId="0">Лист1!$A$1:$S$211</definedName>
  </definedNames>
  <calcPr calcId="145621"/>
</workbook>
</file>

<file path=xl/calcChain.xml><?xml version="1.0" encoding="utf-8"?>
<calcChain xmlns="http://schemas.openxmlformats.org/spreadsheetml/2006/main">
  <c r="H13" i="1" l="1"/>
  <c r="H49" i="1" l="1"/>
  <c r="G49" i="1"/>
  <c r="H56" i="1"/>
  <c r="G56" i="1"/>
  <c r="T16" i="1" l="1"/>
  <c r="T15" i="1"/>
  <c r="P198" i="1" l="1"/>
  <c r="M198" i="1"/>
  <c r="P192" i="1"/>
  <c r="P122" i="1" l="1"/>
  <c r="R51" i="1" l="1"/>
  <c r="Q51" i="1"/>
  <c r="P51" i="1"/>
  <c r="O51" i="1"/>
  <c r="N51" i="1"/>
  <c r="M51" i="1"/>
  <c r="L51" i="1"/>
  <c r="K51" i="1"/>
  <c r="J51" i="1"/>
  <c r="I51" i="1"/>
  <c r="H51" i="1"/>
  <c r="G51" i="1"/>
  <c r="P57" i="1"/>
  <c r="P56" i="1" s="1"/>
  <c r="R56" i="1"/>
  <c r="Q56" i="1"/>
  <c r="O56" i="1"/>
  <c r="N56" i="1"/>
  <c r="M56" i="1"/>
  <c r="L56" i="1"/>
  <c r="K56" i="1"/>
  <c r="J56" i="1"/>
  <c r="I56" i="1"/>
  <c r="R163" i="1" l="1"/>
  <c r="Q163" i="1"/>
  <c r="O163" i="1"/>
  <c r="N163" i="1"/>
  <c r="M163" i="1"/>
  <c r="L163" i="1"/>
  <c r="K163" i="1"/>
  <c r="J163" i="1"/>
  <c r="I163" i="1"/>
  <c r="H163" i="1"/>
  <c r="G163" i="1"/>
  <c r="R172" i="1"/>
  <c r="Q172" i="1"/>
  <c r="P172" i="1"/>
  <c r="O172" i="1"/>
  <c r="N172" i="1"/>
  <c r="M172" i="1"/>
  <c r="I172" i="1"/>
  <c r="L172" i="1"/>
  <c r="K172" i="1"/>
  <c r="J172" i="1"/>
  <c r="H172" i="1"/>
  <c r="G172" i="1"/>
  <c r="P175" i="1"/>
  <c r="P173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P182" i="1"/>
  <c r="P146" i="1"/>
  <c r="P149" i="1"/>
  <c r="P148" i="1"/>
  <c r="R122" i="1"/>
  <c r="Q122" i="1"/>
  <c r="O123" i="1"/>
  <c r="N123" i="1"/>
  <c r="M123" i="1"/>
  <c r="L123" i="1"/>
  <c r="K123" i="1"/>
  <c r="J122" i="1"/>
  <c r="I122" i="1"/>
  <c r="H122" i="1"/>
  <c r="G122" i="1"/>
  <c r="O122" i="1"/>
  <c r="N122" i="1"/>
  <c r="M122" i="1"/>
  <c r="L122" i="1"/>
  <c r="K122" i="1"/>
  <c r="L132" i="1"/>
  <c r="K132" i="1"/>
  <c r="J132" i="1"/>
  <c r="L130" i="1"/>
  <c r="K130" i="1"/>
  <c r="J130" i="1"/>
  <c r="R132" i="1"/>
  <c r="Q132" i="1"/>
  <c r="P132" i="1"/>
  <c r="O132" i="1"/>
  <c r="N132" i="1"/>
  <c r="M132" i="1"/>
  <c r="I132" i="1"/>
  <c r="H132" i="1"/>
  <c r="G132" i="1"/>
  <c r="T133" i="1"/>
  <c r="P163" i="1" l="1"/>
  <c r="P44" i="1"/>
  <c r="R189" i="1" l="1"/>
  <c r="Q189" i="1"/>
  <c r="O189" i="1"/>
  <c r="N189" i="1"/>
  <c r="M189" i="1"/>
  <c r="L189" i="1"/>
  <c r="K189" i="1"/>
  <c r="J189" i="1"/>
  <c r="I189" i="1"/>
  <c r="H189" i="1"/>
  <c r="G189" i="1"/>
  <c r="T21" i="1" l="1"/>
  <c r="T20" i="1"/>
  <c r="R43" i="1" l="1"/>
  <c r="Q43" i="1"/>
  <c r="O43" i="1"/>
  <c r="N43" i="1"/>
  <c r="M43" i="1"/>
  <c r="L43" i="1"/>
  <c r="K43" i="1"/>
  <c r="J43" i="1"/>
  <c r="I43" i="1"/>
  <c r="H43" i="1"/>
  <c r="G43" i="1"/>
  <c r="V16" i="1" l="1"/>
  <c r="U16" i="1"/>
  <c r="U15" i="1" s="1"/>
  <c r="P55" i="1" l="1"/>
  <c r="P53" i="1"/>
  <c r="P50" i="1"/>
  <c r="P29" i="1"/>
  <c r="P26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71" i="1"/>
  <c r="P170" i="1"/>
  <c r="P176" i="1"/>
  <c r="P174" i="1"/>
  <c r="P178" i="1"/>
  <c r="P180" i="1"/>
  <c r="P188" i="1"/>
  <c r="P187" i="1"/>
  <c r="P186" i="1"/>
  <c r="P201" i="1"/>
  <c r="P200" i="1"/>
  <c r="P197" i="1"/>
  <c r="P195" i="1"/>
  <c r="P194" i="1"/>
  <c r="P191" i="1"/>
  <c r="P190" i="1"/>
  <c r="P189" i="1" s="1"/>
  <c r="P27" i="1" l="1"/>
  <c r="R147" i="1" l="1"/>
  <c r="Q147" i="1"/>
  <c r="O147" i="1"/>
  <c r="N147" i="1"/>
  <c r="M147" i="1"/>
  <c r="L147" i="1"/>
  <c r="K147" i="1"/>
  <c r="J147" i="1"/>
  <c r="I147" i="1"/>
  <c r="H147" i="1"/>
  <c r="G147" i="1"/>
  <c r="R49" i="1" l="1"/>
  <c r="Q49" i="1"/>
  <c r="O49" i="1"/>
  <c r="N49" i="1"/>
  <c r="M49" i="1"/>
  <c r="L49" i="1"/>
  <c r="K49" i="1"/>
  <c r="J49" i="1"/>
  <c r="I49" i="1"/>
  <c r="O46" i="1"/>
  <c r="N46" i="1"/>
  <c r="M46" i="1"/>
  <c r="O22" i="1"/>
  <c r="N22" i="1"/>
  <c r="M22" i="1"/>
  <c r="Q185" i="1" l="1"/>
  <c r="Q183" i="1"/>
  <c r="Q179" i="1"/>
  <c r="Q177" i="1"/>
  <c r="Q169" i="1"/>
  <c r="Q164" i="1"/>
  <c r="Q150" i="1"/>
  <c r="Q145" i="1"/>
  <c r="Q143" i="1"/>
  <c r="Q141" i="1"/>
  <c r="Q139" i="1"/>
  <c r="Q135" i="1"/>
  <c r="Q130" i="1"/>
  <c r="Q123" i="1"/>
  <c r="Q119" i="1"/>
  <c r="Q114" i="1"/>
  <c r="Q110" i="1"/>
  <c r="Q103" i="1"/>
  <c r="Q92" i="1"/>
  <c r="Q86" i="1"/>
  <c r="Q83" i="1"/>
  <c r="Q82" i="1"/>
  <c r="Q79" i="1"/>
  <c r="Q76" i="1"/>
  <c r="Q72" i="1"/>
  <c r="Q67" i="1"/>
  <c r="Q66" i="1"/>
  <c r="Q64" i="1"/>
  <c r="Q62" i="1"/>
  <c r="Q59" i="1"/>
  <c r="Q54" i="1"/>
  <c r="Q52" i="1"/>
  <c r="Q47" i="1"/>
  <c r="Q46" i="1"/>
  <c r="Q39" i="1"/>
  <c r="Q36" i="1" s="1"/>
  <c r="Q37" i="1"/>
  <c r="Q32" i="1"/>
  <c r="Q30" i="1"/>
  <c r="Q28" i="1"/>
  <c r="Q25" i="1"/>
  <c r="Q23" i="1"/>
  <c r="Q22" i="1"/>
  <c r="Q15" i="1"/>
  <c r="Q14" i="1" s="1"/>
  <c r="R185" i="1"/>
  <c r="R183" i="1"/>
  <c r="R177" i="1"/>
  <c r="R169" i="1"/>
  <c r="R164" i="1"/>
  <c r="R150" i="1"/>
  <c r="R145" i="1"/>
  <c r="R143" i="1"/>
  <c r="R141" i="1"/>
  <c r="R139" i="1"/>
  <c r="R135" i="1"/>
  <c r="R130" i="1"/>
  <c r="R123" i="1"/>
  <c r="R119" i="1"/>
  <c r="R114" i="1"/>
  <c r="R110" i="1"/>
  <c r="R103" i="1"/>
  <c r="R92" i="1"/>
  <c r="R86" i="1"/>
  <c r="R83" i="1"/>
  <c r="R82" i="1"/>
  <c r="R79" i="1"/>
  <c r="R76" i="1"/>
  <c r="R72" i="1"/>
  <c r="R67" i="1"/>
  <c r="R66" i="1"/>
  <c r="R64" i="1"/>
  <c r="R62" i="1"/>
  <c r="R59" i="1"/>
  <c r="R54" i="1"/>
  <c r="R52" i="1"/>
  <c r="R47" i="1"/>
  <c r="R46" i="1"/>
  <c r="R39" i="1"/>
  <c r="R36" i="1" s="1"/>
  <c r="R37" i="1"/>
  <c r="R32" i="1"/>
  <c r="R30" i="1"/>
  <c r="R28" i="1"/>
  <c r="R25" i="1"/>
  <c r="R23" i="1"/>
  <c r="R22" i="1"/>
  <c r="R15" i="1"/>
  <c r="R14" i="1" s="1"/>
  <c r="Q58" i="1" l="1"/>
  <c r="R58" i="1"/>
  <c r="Q102" i="1"/>
  <c r="R102" i="1"/>
  <c r="P113" i="1"/>
  <c r="P111" i="1"/>
  <c r="P112" i="1"/>
  <c r="P61" i="1"/>
  <c r="P60" i="1"/>
  <c r="P63" i="1"/>
  <c r="P65" i="1"/>
  <c r="P184" i="1"/>
  <c r="P183" i="1" s="1"/>
  <c r="P167" i="1"/>
  <c r="P166" i="1"/>
  <c r="P165" i="1"/>
  <c r="P168" i="1"/>
  <c r="R13" i="1" l="1"/>
  <c r="Q13" i="1"/>
  <c r="H22" i="1"/>
  <c r="N92" i="1"/>
  <c r="M92" i="1"/>
  <c r="L92" i="1"/>
  <c r="K92" i="1"/>
  <c r="J92" i="1"/>
  <c r="I92" i="1"/>
  <c r="H92" i="1"/>
  <c r="G92" i="1"/>
  <c r="T33" i="1" l="1"/>
  <c r="T31" i="1"/>
  <c r="P18" i="1" l="1"/>
  <c r="M18" i="1"/>
  <c r="P17" i="1"/>
  <c r="G15" i="1" l="1"/>
  <c r="G14" i="1" s="1"/>
  <c r="H15" i="1"/>
  <c r="H14" i="1" s="1"/>
  <c r="I15" i="1"/>
  <c r="I14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T14" i="1" l="1"/>
  <c r="P177" i="1"/>
  <c r="O177" i="1"/>
  <c r="O178" i="1"/>
  <c r="H169" i="1"/>
  <c r="I169" i="1"/>
  <c r="J169" i="1"/>
  <c r="K169" i="1"/>
  <c r="L169" i="1"/>
  <c r="M169" i="1"/>
  <c r="N169" i="1"/>
  <c r="O169" i="1"/>
  <c r="G169" i="1"/>
  <c r="P179" i="1"/>
  <c r="G67" i="1"/>
  <c r="H119" i="1"/>
  <c r="I119" i="1"/>
  <c r="J119" i="1"/>
  <c r="K119" i="1"/>
  <c r="L119" i="1"/>
  <c r="M119" i="1"/>
  <c r="N119" i="1"/>
  <c r="O119" i="1"/>
  <c r="G119" i="1"/>
  <c r="H46" i="1"/>
  <c r="I46" i="1"/>
  <c r="J46" i="1"/>
  <c r="K46" i="1"/>
  <c r="L46" i="1"/>
  <c r="G46" i="1"/>
  <c r="H185" i="1"/>
  <c r="I185" i="1"/>
  <c r="K185" i="1"/>
  <c r="L185" i="1"/>
  <c r="N185" i="1"/>
  <c r="O185" i="1"/>
  <c r="G185" i="1"/>
  <c r="H164" i="1"/>
  <c r="I164" i="1"/>
  <c r="J164" i="1"/>
  <c r="K164" i="1"/>
  <c r="L164" i="1"/>
  <c r="M164" i="1"/>
  <c r="N164" i="1"/>
  <c r="O164" i="1"/>
  <c r="G164" i="1"/>
  <c r="H66" i="1"/>
  <c r="I66" i="1"/>
  <c r="J66" i="1"/>
  <c r="K66" i="1"/>
  <c r="L66" i="1"/>
  <c r="M66" i="1"/>
  <c r="N66" i="1"/>
  <c r="G66" i="1"/>
  <c r="H79" i="1"/>
  <c r="I79" i="1"/>
  <c r="J79" i="1"/>
  <c r="K79" i="1"/>
  <c r="L79" i="1"/>
  <c r="M79" i="1"/>
  <c r="N79" i="1"/>
  <c r="O79" i="1"/>
  <c r="G79" i="1"/>
  <c r="H150" i="1"/>
  <c r="I150" i="1"/>
  <c r="K150" i="1"/>
  <c r="L150" i="1"/>
  <c r="N150" i="1"/>
  <c r="O150" i="1"/>
  <c r="G150" i="1"/>
  <c r="H123" i="1"/>
  <c r="I123" i="1"/>
  <c r="J123" i="1"/>
  <c r="G123" i="1"/>
  <c r="H114" i="1"/>
  <c r="I114" i="1"/>
  <c r="J114" i="1"/>
  <c r="K114" i="1"/>
  <c r="L114" i="1"/>
  <c r="N114" i="1"/>
  <c r="O114" i="1"/>
  <c r="G114" i="1"/>
  <c r="H103" i="1"/>
  <c r="I103" i="1"/>
  <c r="J103" i="1"/>
  <c r="K103" i="1"/>
  <c r="L103" i="1"/>
  <c r="M103" i="1"/>
  <c r="N103" i="1"/>
  <c r="O103" i="1"/>
  <c r="G103" i="1"/>
  <c r="H110" i="1"/>
  <c r="I110" i="1"/>
  <c r="J110" i="1"/>
  <c r="K110" i="1"/>
  <c r="L110" i="1"/>
  <c r="M110" i="1"/>
  <c r="N110" i="1"/>
  <c r="O110" i="1"/>
  <c r="G110" i="1"/>
  <c r="H82" i="1"/>
  <c r="I82" i="1"/>
  <c r="J82" i="1"/>
  <c r="K82" i="1"/>
  <c r="L82" i="1"/>
  <c r="M82" i="1"/>
  <c r="N82" i="1"/>
  <c r="G82" i="1"/>
  <c r="H83" i="1"/>
  <c r="I83" i="1"/>
  <c r="J83" i="1"/>
  <c r="K83" i="1"/>
  <c r="L83" i="1"/>
  <c r="M83" i="1"/>
  <c r="N83" i="1"/>
  <c r="O83" i="1"/>
  <c r="G83" i="1"/>
  <c r="H86" i="1"/>
  <c r="I86" i="1"/>
  <c r="J86" i="1"/>
  <c r="K86" i="1"/>
  <c r="L86" i="1"/>
  <c r="M86" i="1"/>
  <c r="N86" i="1"/>
  <c r="O86" i="1"/>
  <c r="G86" i="1"/>
  <c r="H72" i="1"/>
  <c r="I72" i="1"/>
  <c r="J72" i="1"/>
  <c r="K72" i="1"/>
  <c r="L72" i="1"/>
  <c r="M72" i="1"/>
  <c r="N72" i="1"/>
  <c r="O72" i="1"/>
  <c r="G72" i="1"/>
  <c r="H67" i="1"/>
  <c r="I67" i="1"/>
  <c r="J67" i="1"/>
  <c r="K67" i="1"/>
  <c r="L67" i="1"/>
  <c r="M67" i="1"/>
  <c r="N67" i="1"/>
  <c r="P80" i="1"/>
  <c r="P81" i="1"/>
  <c r="P144" i="1"/>
  <c r="P142" i="1"/>
  <c r="P140" i="1"/>
  <c r="P136" i="1"/>
  <c r="P133" i="1"/>
  <c r="P131" i="1"/>
  <c r="P105" i="1"/>
  <c r="P106" i="1"/>
  <c r="P107" i="1"/>
  <c r="P108" i="1"/>
  <c r="P109" i="1"/>
  <c r="P124" i="1"/>
  <c r="P125" i="1"/>
  <c r="P126" i="1"/>
  <c r="P127" i="1"/>
  <c r="P128" i="1"/>
  <c r="P129" i="1"/>
  <c r="P104" i="1"/>
  <c r="P78" i="1"/>
  <c r="P77" i="1"/>
  <c r="P95" i="1"/>
  <c r="P96" i="1"/>
  <c r="P97" i="1"/>
  <c r="P98" i="1"/>
  <c r="P99" i="1"/>
  <c r="P100" i="1"/>
  <c r="P101" i="1"/>
  <c r="P94" i="1"/>
  <c r="P93" i="1"/>
  <c r="P74" i="1"/>
  <c r="P75" i="1"/>
  <c r="P87" i="1"/>
  <c r="P89" i="1"/>
  <c r="P88" i="1"/>
  <c r="P90" i="1"/>
  <c r="P91" i="1"/>
  <c r="P73" i="1"/>
  <c r="P69" i="1"/>
  <c r="P70" i="1"/>
  <c r="P71" i="1"/>
  <c r="P84" i="1"/>
  <c r="P85" i="1"/>
  <c r="P68" i="1"/>
  <c r="P121" i="1"/>
  <c r="P45" i="1"/>
  <c r="P43" i="1" s="1"/>
  <c r="P49" i="1"/>
  <c r="O71" i="1"/>
  <c r="G54" i="1"/>
  <c r="H54" i="1"/>
  <c r="I54" i="1"/>
  <c r="J54" i="1"/>
  <c r="K54" i="1"/>
  <c r="L54" i="1"/>
  <c r="M54" i="1"/>
  <c r="N54" i="1"/>
  <c r="O54" i="1"/>
  <c r="P54" i="1"/>
  <c r="P120" i="1"/>
  <c r="P48" i="1"/>
  <c r="P147" i="1" l="1"/>
  <c r="G102" i="1"/>
  <c r="H102" i="1"/>
  <c r="J102" i="1"/>
  <c r="I102" i="1"/>
  <c r="K102" i="1"/>
  <c r="L102" i="1"/>
  <c r="N102" i="1"/>
  <c r="O102" i="1"/>
  <c r="T50" i="1"/>
  <c r="P92" i="1"/>
  <c r="O67" i="1"/>
  <c r="P169" i="1"/>
  <c r="P119" i="1"/>
  <c r="P46" i="1"/>
  <c r="P164" i="1"/>
  <c r="O66" i="1"/>
  <c r="P79" i="1"/>
  <c r="P110" i="1"/>
  <c r="P83" i="1"/>
  <c r="P86" i="1"/>
  <c r="P67" i="1"/>
  <c r="P72" i="1"/>
  <c r="T45" i="1"/>
  <c r="T121" i="1"/>
  <c r="P82" i="1" l="1"/>
  <c r="T93" i="1"/>
  <c r="T123" i="1"/>
  <c r="P37" i="1" l="1"/>
  <c r="P39" i="1" l="1"/>
  <c r="P36" i="1" s="1"/>
  <c r="L22" i="1" l="1"/>
  <c r="K22" i="1"/>
  <c r="J22" i="1"/>
  <c r="I22" i="1"/>
  <c r="G22" i="1"/>
  <c r="T26" i="1"/>
  <c r="T25" i="1"/>
  <c r="P25" i="1"/>
  <c r="O25" i="1"/>
  <c r="N25" i="1"/>
  <c r="M25" i="1"/>
  <c r="L25" i="1"/>
  <c r="K25" i="1"/>
  <c r="J25" i="1"/>
  <c r="I25" i="1"/>
  <c r="H25" i="1"/>
  <c r="G25" i="1"/>
  <c r="T18" i="1" l="1"/>
  <c r="M152" i="1" l="1"/>
  <c r="M118" i="1"/>
  <c r="P118" i="1" s="1"/>
  <c r="M117" i="1"/>
  <c r="P117" i="1" s="1"/>
  <c r="M116" i="1"/>
  <c r="P116" i="1" s="1"/>
  <c r="M115" i="1"/>
  <c r="P115" i="1" l="1"/>
  <c r="M114" i="1"/>
  <c r="M102" i="1" s="1"/>
  <c r="O28" i="1"/>
  <c r="N28" i="1"/>
  <c r="M28" i="1"/>
  <c r="L28" i="1"/>
  <c r="K28" i="1"/>
  <c r="J28" i="1"/>
  <c r="I28" i="1"/>
  <c r="H28" i="1"/>
  <c r="G28" i="1"/>
  <c r="O32" i="1"/>
  <c r="N32" i="1"/>
  <c r="M32" i="1"/>
  <c r="L32" i="1"/>
  <c r="K32" i="1"/>
  <c r="J32" i="1"/>
  <c r="I32" i="1"/>
  <c r="H32" i="1"/>
  <c r="G32" i="1"/>
  <c r="T115" i="1" l="1"/>
  <c r="P114" i="1"/>
  <c r="P102" i="1" s="1"/>
  <c r="O52" i="1"/>
  <c r="N52" i="1"/>
  <c r="M52" i="1"/>
  <c r="L52" i="1"/>
  <c r="K52" i="1"/>
  <c r="J52" i="1"/>
  <c r="I52" i="1"/>
  <c r="H52" i="1"/>
  <c r="G52" i="1"/>
  <c r="N47" i="1"/>
  <c r="M47" i="1"/>
  <c r="L47" i="1"/>
  <c r="K47" i="1"/>
  <c r="J47" i="1"/>
  <c r="I47" i="1"/>
  <c r="H47" i="1"/>
  <c r="G47" i="1"/>
  <c r="O37" i="1"/>
  <c r="N37" i="1"/>
  <c r="M37" i="1"/>
  <c r="L37" i="1"/>
  <c r="K37" i="1"/>
  <c r="J37" i="1"/>
  <c r="I37" i="1"/>
  <c r="H37" i="1"/>
  <c r="G37" i="1"/>
  <c r="P145" i="1" l="1"/>
  <c r="O145" i="1"/>
  <c r="N145" i="1"/>
  <c r="M145" i="1"/>
  <c r="L145" i="1"/>
  <c r="K145" i="1"/>
  <c r="J145" i="1"/>
  <c r="I145" i="1"/>
  <c r="H145" i="1"/>
  <c r="G145" i="1"/>
  <c r="T37" i="1" l="1"/>
  <c r="T81" i="1"/>
  <c r="T80" i="1"/>
  <c r="T201" i="1"/>
  <c r="T200" i="1"/>
  <c r="T198" i="1"/>
  <c r="T197" i="1"/>
  <c r="T195" i="1"/>
  <c r="T194" i="1"/>
  <c r="T191" i="1"/>
  <c r="M138" i="1"/>
  <c r="P138" i="1" s="1"/>
  <c r="J138" i="1"/>
  <c r="M137" i="1"/>
  <c r="J137" i="1"/>
  <c r="J136" i="1"/>
  <c r="O135" i="1"/>
  <c r="N135" i="1"/>
  <c r="L135" i="1"/>
  <c r="K135" i="1"/>
  <c r="I135" i="1"/>
  <c r="H135" i="1"/>
  <c r="G135" i="1"/>
  <c r="P130" i="1"/>
  <c r="O130" i="1"/>
  <c r="N130" i="1"/>
  <c r="M130" i="1"/>
  <c r="I130" i="1"/>
  <c r="H130" i="1"/>
  <c r="G130" i="1"/>
  <c r="M162" i="1"/>
  <c r="M150" i="1" s="1"/>
  <c r="J162" i="1"/>
  <c r="J150" i="1" s="1"/>
  <c r="M188" i="1"/>
  <c r="J188" i="1"/>
  <c r="M185" i="1" l="1"/>
  <c r="J185" i="1"/>
  <c r="P137" i="1"/>
  <c r="J135" i="1"/>
  <c r="M135" i="1"/>
  <c r="P185" i="1" l="1"/>
  <c r="P135" i="1"/>
  <c r="P150" i="1"/>
  <c r="O76" i="1"/>
  <c r="N76" i="1"/>
  <c r="M76" i="1"/>
  <c r="L76" i="1"/>
  <c r="K76" i="1"/>
  <c r="J76" i="1"/>
  <c r="I76" i="1"/>
  <c r="H76" i="1"/>
  <c r="G76" i="1"/>
  <c r="P76" i="1" l="1"/>
  <c r="P66" i="1" s="1"/>
  <c r="O59" i="1" l="1"/>
  <c r="N59" i="1"/>
  <c r="M59" i="1"/>
  <c r="L59" i="1"/>
  <c r="K59" i="1"/>
  <c r="J59" i="1"/>
  <c r="I59" i="1"/>
  <c r="H59" i="1"/>
  <c r="G59" i="1"/>
  <c r="P52" i="1"/>
  <c r="P59" i="1" l="1"/>
  <c r="P64" i="1"/>
  <c r="T120" i="1" l="1"/>
  <c r="T190" i="1" l="1"/>
  <c r="O39" i="1" l="1"/>
  <c r="O36" i="1" s="1"/>
  <c r="N39" i="1"/>
  <c r="N36" i="1" s="1"/>
  <c r="M39" i="1"/>
  <c r="M36" i="1" s="1"/>
  <c r="L39" i="1"/>
  <c r="L36" i="1" s="1"/>
  <c r="K39" i="1"/>
  <c r="K36" i="1" s="1"/>
  <c r="J39" i="1"/>
  <c r="J36" i="1" s="1"/>
  <c r="I39" i="1"/>
  <c r="I36" i="1" s="1"/>
  <c r="H39" i="1"/>
  <c r="H36" i="1" s="1"/>
  <c r="G39" i="1"/>
  <c r="G36" i="1" s="1"/>
  <c r="T35" i="1" l="1"/>
  <c r="T29" i="1"/>
  <c r="T39" i="1" l="1"/>
  <c r="P28" i="1"/>
  <c r="P47" i="1" l="1"/>
  <c r="O23" i="1"/>
  <c r="N23" i="1"/>
  <c r="M23" i="1"/>
  <c r="L23" i="1"/>
  <c r="K23" i="1"/>
  <c r="J23" i="1"/>
  <c r="I23" i="1"/>
  <c r="H23" i="1"/>
  <c r="G23" i="1"/>
  <c r="P22" i="1" l="1"/>
  <c r="P32" i="1"/>
  <c r="T34" i="1"/>
  <c r="P23" i="1"/>
  <c r="G62" i="1"/>
  <c r="G58" i="1" s="1"/>
  <c r="H62" i="1"/>
  <c r="H58" i="1" s="1"/>
  <c r="I62" i="1"/>
  <c r="I58" i="1" s="1"/>
  <c r="I13" i="1" s="1"/>
  <c r="K62" i="1"/>
  <c r="K58" i="1" s="1"/>
  <c r="K13" i="1" s="1"/>
  <c r="L62" i="1"/>
  <c r="L58" i="1" s="1"/>
  <c r="L13" i="1" s="1"/>
  <c r="N62" i="1"/>
  <c r="N58" i="1" s="1"/>
  <c r="N13" i="1" s="1"/>
  <c r="O62" i="1"/>
  <c r="O58" i="1" s="1"/>
  <c r="M21" i="1"/>
  <c r="M20" i="1"/>
  <c r="M15" i="1" l="1"/>
  <c r="M14" i="1" s="1"/>
  <c r="J63" i="1" l="1"/>
  <c r="J62" i="1" l="1"/>
  <c r="J58" i="1" s="1"/>
  <c r="J13" i="1" s="1"/>
  <c r="M63" i="1"/>
  <c r="P62" i="1" l="1"/>
  <c r="P58" i="1" s="1"/>
  <c r="P13" i="1" s="1"/>
  <c r="M62" i="1"/>
  <c r="M58" i="1" s="1"/>
  <c r="M13" i="1" s="1"/>
  <c r="P143" i="1" l="1"/>
  <c r="O143" i="1"/>
  <c r="N143" i="1"/>
  <c r="M143" i="1"/>
  <c r="L143" i="1"/>
  <c r="K143" i="1"/>
  <c r="J143" i="1"/>
  <c r="I143" i="1"/>
  <c r="H143" i="1"/>
  <c r="G143" i="1"/>
  <c r="P30" i="1" l="1"/>
  <c r="O30" i="1"/>
  <c r="N30" i="1"/>
  <c r="M30" i="1"/>
  <c r="L30" i="1"/>
  <c r="K30" i="1"/>
  <c r="J30" i="1"/>
  <c r="I30" i="1"/>
  <c r="H30" i="1"/>
  <c r="G30" i="1"/>
  <c r="P141" i="1" l="1"/>
  <c r="P139" i="1"/>
  <c r="O47" i="1" l="1"/>
  <c r="O101" i="1" l="1"/>
  <c r="O100" i="1"/>
  <c r="O99" i="1"/>
  <c r="O98" i="1"/>
  <c r="O96" i="1"/>
  <c r="O92" i="1" l="1"/>
  <c r="O82" i="1"/>
  <c r="O13" i="1" s="1"/>
  <c r="T32" i="1" l="1"/>
</calcChain>
</file>

<file path=xl/sharedStrings.xml><?xml version="1.0" encoding="utf-8"?>
<sst xmlns="http://schemas.openxmlformats.org/spreadsheetml/2006/main" count="944" uniqueCount="400">
  <si>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</si>
  <si>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</si>
  <si>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</si>
  <si>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</si>
  <si>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</si>
  <si>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</si>
  <si>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</si>
  <si>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</si>
  <si>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</si>
  <si>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</si>
  <si>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</si>
  <si>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</si>
  <si>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</si>
  <si>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</si>
  <si>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</si>
  <si>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</si>
  <si>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</si>
  <si>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</si>
  <si>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</si>
  <si>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</si>
  <si>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Итого по этапу 2018 года:</t>
  </si>
  <si>
    <t>IV кв. 2019 г.</t>
  </si>
  <si>
    <t>IV кв. 2020 г.</t>
  </si>
  <si>
    <t>г. Ульяновск, ул. Герасимова, д. 7</t>
  </si>
  <si>
    <t>г. Ульяновск, ул. Локомотивная, д. 84</t>
  </si>
  <si>
    <t>Итого по этапу 2019 года: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</si>
  <si>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</si>
  <si>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</si>
  <si>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</si>
  <si>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</si>
  <si>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</si>
  <si>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г. Ульяновск, ул. Хваткова, д. 8</t>
  </si>
  <si>
    <t>г. Ульяновск, ул. Хваткова, д. 10</t>
  </si>
  <si>
    <t xml:space="preserve">Итого по этапу 2020 года: </t>
  </si>
  <si>
    <t>Х</t>
  </si>
  <si>
    <t>IV кв. 2022 г.</t>
  </si>
  <si>
    <t>с. Максимовка, ул. М. Горького, д. 4</t>
  </si>
  <si>
    <t>Итого по муниципальному образованию «Чуфаровское городское поселение»</t>
  </si>
  <si>
    <t>29</t>
  </si>
  <si>
    <t>г. Ульяновск, ул. Радищева, д. 80</t>
  </si>
  <si>
    <t>IV кв. 2023 г.</t>
  </si>
  <si>
    <t>р.п. Цемзавод, ул. Горького, д. 6</t>
  </si>
  <si>
    <t>р.п. Цемзавод, ул. Горького, д. 10</t>
  </si>
  <si>
    <t>р.п. Чуфарово, ул. Заводская, д. 3</t>
  </si>
  <si>
    <t>IV кв. 2024 г.</t>
  </si>
  <si>
    <t>Итого по муниципальному образованию «Тимирязевское сельское поселение»</t>
  </si>
  <si>
    <t>г. Димитровград, ул. Власть Труда, д. 37</t>
  </si>
  <si>
    <t>г. Димитровград, ул. Власть Труда, д. 43</t>
  </si>
  <si>
    <t>г. Димитровград, ул. Пушкина, д. 77</t>
  </si>
  <si>
    <t>Итого по муниципальному образованию «Тетюшское сельское поселение»</t>
  </si>
  <si>
    <t>с. Тетюшское, ул. Школьная, д. 1</t>
  </si>
  <si>
    <t>Итого по муниципальному образованию «Барышское городское поселение»</t>
  </si>
  <si>
    <t>г. Барыш, ул. Гагарина, д. 17</t>
  </si>
  <si>
    <t>г. Барыш, ул. Аптечная, д. 101</t>
  </si>
  <si>
    <t>г. Барыш, ул. Аптечная, д. 103</t>
  </si>
  <si>
    <t>г. Димитровград, ул. Бурцева, д. 2</t>
  </si>
  <si>
    <t>г. Ульяновск, ул. Локомотивная, д. 88</t>
  </si>
  <si>
    <t>Итого по муниципальному 
образованию «город Новоульяновск»</t>
  </si>
  <si>
    <t>с. Криуши, ул. Затон, д. 14</t>
  </si>
  <si>
    <t>с. Криуши, ул. Затон, д. 16</t>
  </si>
  <si>
    <t>с. Криуши, ул. Затон, д. 17</t>
  </si>
  <si>
    <t>с. Криуши, ул. Затон, д. 18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</si>
  <si>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</si>
  <si>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</si>
  <si>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</si>
  <si>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</si>
  <si>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</si>
  <si>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</si>
  <si>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</si>
  <si>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</si>
  <si>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</si>
  <si>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</si>
  <si>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</si>
  <si>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</si>
  <si>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</si>
  <si>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</si>
  <si>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 муниципальному образованию                 «город Ульяновск»</t>
  </si>
  <si>
    <t>Итого по муниципальному образованию                   «Инзенское городское поселение»</t>
  </si>
  <si>
    <t>г. Ульяновск, ул. Автозаводская, д. 18</t>
  </si>
  <si>
    <t>г. Ульяновск, пр. Нариманова, д. 9</t>
  </si>
  <si>
    <t>г. Ульяновск, ул. Бакинская, д. 38</t>
  </si>
  <si>
    <t>г. Ульяновск, ул. Крымова, д. 53</t>
  </si>
  <si>
    <t>г. Ульяновск, ул. Крымова, д. 55</t>
  </si>
  <si>
    <t>г. Ульяновск, ул. Минина, д. 11</t>
  </si>
  <si>
    <t>г. Ульяновск, ул. Московская, д. 6</t>
  </si>
  <si>
    <t>г. Ульяновск, ул. Ростовская, д. 55</t>
  </si>
  <si>
    <t>г. Ульяновск, ул. Стасова, д. 23</t>
  </si>
  <si>
    <t>г. Ульяновск, ул. Федерации, д. 36</t>
  </si>
  <si>
    <t xml:space="preserve">г. Инза, ул. Красных Бойцов, д. 76
</t>
  </si>
  <si>
    <t xml:space="preserve">г. Инза, ул. Красных Бойцов, д. 9
</t>
  </si>
  <si>
    <t xml:space="preserve">г. Инза, ул. Победы, д. 6
</t>
  </si>
  <si>
    <t xml:space="preserve">г. Инза, ул. Революции, д. 144
</t>
  </si>
  <si>
    <t xml:space="preserve">г. Инза, ул. Революции, д. 33
</t>
  </si>
  <si>
    <t xml:space="preserve">г. Инза, ул. Хуртина, д. 67
</t>
  </si>
  <si>
    <t xml:space="preserve">г. Инза, ул. Шоссейная, д. 27
</t>
  </si>
  <si>
    <t>Итого по муниципальному образованию «Большеключищенское сельское поселение»</t>
  </si>
  <si>
    <t xml:space="preserve">г. Инза, пер. Парковый, д. 2
</t>
  </si>
  <si>
    <t>Итого по муниципальному образованию «Мирновское городское поселение»</t>
  </si>
  <si>
    <t>п. Мирный, ул. Советская, д. 2</t>
  </si>
  <si>
    <t>347</t>
  </si>
  <si>
    <t>г. Барыш, ул. Ленина, д. 109</t>
  </si>
  <si>
    <t>г. Барыш, ул. Ленина, д. 42</t>
  </si>
  <si>
    <t>г. Барыш, ул. Ленина, д. 107</t>
  </si>
  <si>
    <t>г. Барыш, ул. Советская, д. 40</t>
  </si>
  <si>
    <t>г. Барыш, ул. Текстильщиков, д. 2</t>
  </si>
  <si>
    <t>г. Барыш, ул. Текстильщиков, д. 4</t>
  </si>
  <si>
    <t>г. Барыш, ул. Текстильщиков, д. 8</t>
  </si>
  <si>
    <t xml:space="preserve">г. Инза, пер. ММС, д. 20
</t>
  </si>
  <si>
    <t>г. Новоульяновск, ул. Ульяновская, д. 27</t>
  </si>
  <si>
    <t xml:space="preserve">г. Инза, ул. Хуртина, д. 74
</t>
  </si>
  <si>
    <t>г. Новоульяновск, ул. Мира, д. 19</t>
  </si>
  <si>
    <t xml:space="preserve"> «ПРИЛОЖЕНИЕ</t>
  </si>
  <si>
    <t>к Программе</t>
  </si>
  <si>
    <t xml:space="preserve">     2. Настоящее постановление вступает в силу на следующий день после дня его официального опубликования.</t>
  </si>
  <si>
    <t>А.А.Смекалин</t>
  </si>
  <si>
    <t>г. Ульяновск, пос. Пригородный,                               ул. Фасадная, д. 14</t>
  </si>
  <si>
    <t>г. Ульяновск, пос. Карамзина,                          ул. Центральная, д. 10</t>
  </si>
  <si>
    <t>г. Ульяновск, с. Луговое,                                       ул. Советская, д. 22</t>
  </si>
  <si>
    <t>Площадь расселяемых жилых помещений</t>
  </si>
  <si>
    <t xml:space="preserve">г. Инза, пер. Рузаевский, д. 7
</t>
  </si>
  <si>
    <t>10.</t>
  </si>
  <si>
    <t>11.</t>
  </si>
  <si>
    <t xml:space="preserve">Итого по этапу 2021 года: </t>
  </si>
  <si>
    <t>IV кв. 2021 г.</t>
  </si>
  <si>
    <t xml:space="preserve">Итого по этапу 2022 года: </t>
  </si>
  <si>
    <t xml:space="preserve">Итого по этапу 2023 года: </t>
  </si>
  <si>
    <t xml:space="preserve">Итого по этапу 2024 года: </t>
  </si>
  <si>
    <t xml:space="preserve">Итого по этапу 2025 года: </t>
  </si>
  <si>
    <t>г. Барыш, пер. Ленина, д. 17</t>
  </si>
  <si>
    <t>г. Барыш, ул. Бумажников, д. 33</t>
  </si>
  <si>
    <t>г. Барыш, ул. Бумажников, д. 34</t>
  </si>
  <si>
    <t xml:space="preserve">г. Инза, пер. Заводской, д. 17
</t>
  </si>
  <si>
    <t xml:space="preserve">г. Инза, ул. Чкалова, д. 1
</t>
  </si>
  <si>
    <t xml:space="preserve">г. Инза, ул. Тупиковая, д. 15Б
</t>
  </si>
  <si>
    <t>г. Новоульяновск, ул. Волжская, д. 11/10</t>
  </si>
  <si>
    <t>г. Димитровград, ул. Власть Труда, д. 23</t>
  </si>
  <si>
    <t>г. Барыш, ул. Гагарина, д. 3</t>
  </si>
  <si>
    <t>IV кв. 2026 г.</t>
  </si>
  <si>
    <t>IV кв. 2027 г.</t>
  </si>
  <si>
    <t>г. Барыш, ул. Гагарина, д. 10</t>
  </si>
  <si>
    <t>г. Барыш, ул. Гагарина, д. 16</t>
  </si>
  <si>
    <t>г. Барыш, ул. Гладышева, д. 2</t>
  </si>
  <si>
    <t>г. Барыш, ул. Гладышева, д. 4</t>
  </si>
  <si>
    <t>г. Барыш, ул. Гладышева, д. 6</t>
  </si>
  <si>
    <t>г. Барыш, ул. Железнодорожная, д. 6</t>
  </si>
  <si>
    <t>г. Барыш, ул. Железнодорожная, д. 7</t>
  </si>
  <si>
    <t>г. Барыш, ул. Железнодорожная, д. 8</t>
  </si>
  <si>
    <t>г. Барыш, ул. Молчанова д. 11</t>
  </si>
  <si>
    <t>IV кв. 2025 г.</t>
  </si>
  <si>
    <t>382-П</t>
  </si>
  <si>
    <t>г. Новоульяновск, ул. Ленина, д. 12</t>
  </si>
  <si>
    <t>381-П</t>
  </si>
  <si>
    <t>512-П</t>
  </si>
  <si>
    <t>с. Криуши, ул. Затон, д. 40</t>
  </si>
  <si>
    <t>513-П</t>
  </si>
  <si>
    <t>г. Ульяновск, ул. Октябрьская, д. 8</t>
  </si>
  <si>
    <t>Итого по муниципальному образованию «Карсунское городское поселение»</t>
  </si>
  <si>
    <t>р.п. Карсун, ул. Гусева, д. 71</t>
  </si>
  <si>
    <t>Итого по муниципальному образованию «Языковское городское поселение»</t>
  </si>
  <si>
    <t>р.п. Языково, ул. Михайлова, д. 3</t>
  </si>
  <si>
    <t xml:space="preserve">г. Инза, ул. Революции, д. 103
</t>
  </si>
  <si>
    <t xml:space="preserve">г. Инза, ул. Вокзальная, д. 79
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</si>
  <si>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</si>
  <si>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</si>
  <si>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</si>
  <si>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</si>
  <si>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</si>
  <si>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</si>
  <si>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</si>
  <si>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</si>
  <si>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</si>
  <si>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</si>
  <si>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</si>
  <si>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</si>
  <si>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</si>
  <si>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</si>
  <si>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</si>
  <si>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</si>
  <si>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</si>
  <si>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</si>
  <si>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</si>
  <si>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</si>
  <si>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</si>
  <si>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</si>
  <si>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</si>
  <si>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</si>
  <si>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</si>
  <si>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</si>
  <si>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</si>
  <si>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</si>
  <si>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</si>
  <si>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</si>
  <si>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</si>
  <si>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</si>
  <si>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</si>
  <si>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</si>
  <si>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</si>
  <si>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</si>
  <si>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</si>
  <si>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</si>
  <si>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</si>
  <si>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</si>
  <si>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</si>
  <si>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</si>
  <si>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</si>
  <si>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</si>
  <si>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</si>
  <si>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</si>
  <si>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</si>
  <si>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</si>
  <si>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</si>
  <si>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</si>
  <si>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</si>
  <si>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</si>
  <si>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</si>
  <si>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</si>
  <si>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</si>
  <si>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</si>
  <si>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</si>
  <si>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</si>
  <si>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</si>
  <si>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</si>
  <si>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</si>
  <si>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</si>
  <si>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</si>
  <si>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</si>
  <si>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</si>
  <si>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</si>
  <si>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</si>
  <si>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</si>
  <si>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</si>
  <si>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</si>
  <si>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</si>
  <si>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</si>
  <si>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</si>
  <si>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</si>
  <si>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</si>
  <si>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</si>
  <si>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</si>
  <si>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</si>
  <si>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</si>
  <si>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</si>
  <si>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</si>
  <si>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</si>
  <si>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</si>
  <si>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</si>
  <si>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</si>
  <si>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</si>
  <si>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</si>
  <si>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</si>
  <si>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</si>
  <si>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</si>
  <si>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</si>
  <si>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</si>
  <si>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1856</t>
  </si>
  <si>
    <t>725-П</t>
  </si>
  <si>
    <t>181-п</t>
  </si>
  <si>
    <t>330-А</t>
  </si>
  <si>
    <t>331-А</t>
  </si>
  <si>
    <t>332-А</t>
  </si>
  <si>
    <t>1814</t>
  </si>
  <si>
    <t>42</t>
  </si>
  <si>
    <t>189</t>
  </si>
  <si>
    <t>1246</t>
  </si>
  <si>
    <t>1250</t>
  </si>
  <si>
    <t>333-А/1</t>
  </si>
  <si>
    <t>328-А/1</t>
  </si>
  <si>
    <t>327-А/1</t>
  </si>
  <si>
    <t>357-А</t>
  </si>
  <si>
    <t>356-А</t>
  </si>
  <si>
    <t>1245</t>
  </si>
  <si>
    <t>1244</t>
  </si>
  <si>
    <t>1252</t>
  </si>
  <si>
    <t>1247</t>
  </si>
  <si>
    <t>1248</t>
  </si>
  <si>
    <t>1253</t>
  </si>
  <si>
    <t>1249</t>
  </si>
  <si>
    <t>851-П</t>
  </si>
  <si>
    <t>194-П</t>
  </si>
  <si>
    <t>324-А/1</t>
  </si>
  <si>
    <t>326-А/1</t>
  </si>
  <si>
    <t>325-А/1</t>
  </si>
  <si>
    <t>336-А/1</t>
  </si>
  <si>
    <t>335-А/1</t>
  </si>
  <si>
    <t>334-А/1</t>
  </si>
  <si>
    <t>330-А/1</t>
  </si>
  <si>
    <t>331-А/1</t>
  </si>
  <si>
    <t>332-А/1</t>
  </si>
  <si>
    <t>329-А/1</t>
  </si>
  <si>
    <t>353-А</t>
  </si>
  <si>
    <t>337-А/1</t>
  </si>
  <si>
    <t>361-А</t>
  </si>
  <si>
    <t>358-А</t>
  </si>
  <si>
    <t>359-А</t>
  </si>
  <si>
    <t>360-А</t>
  </si>
  <si>
    <t>57</t>
  </si>
  <si>
    <t>1251</t>
  </si>
  <si>
    <t>1254</t>
  </si>
  <si>
    <t>2938</t>
  </si>
  <si>
    <t>г. Новоульяновск, ул. Волжская, д. 13</t>
  </si>
  <si>
    <t>883-П</t>
  </si>
  <si>
    <t>г. Новоульяновск, ул. Волжская, д. 15</t>
  </si>
  <si>
    <t>г. Новоульяновск, ул. Волжская, д. 19</t>
  </si>
  <si>
    <t>г. Новоульяновск, ул. Волжская, д. 21</t>
  </si>
  <si>
    <t>г. Новоульяновск, ул. Ленина, д. 13/23</t>
  </si>
  <si>
    <t>107.</t>
  </si>
  <si>
    <t>108.</t>
  </si>
  <si>
    <t>109.</t>
  </si>
  <si>
    <t>110.</t>
  </si>
  <si>
    <t>111.</t>
  </si>
  <si>
    <t>Итого по муниципальному образованию                   «Языковское городское поселение»</t>
  </si>
  <si>
    <t>р.п. Языково, ул. Красный Текстильщик, д. 25</t>
  </si>
  <si>
    <t>р.п. Языково, ул. Красный Текстильщик, д. 27</t>
  </si>
  <si>
    <t>6</t>
  </si>
  <si>
    <t>7</t>
  </si>
  <si>
    <t>г. Ульяновск, ул. Советской Армии,           д. 10</t>
  </si>
  <si>
    <t>112.</t>
  </si>
  <si>
    <t>113.</t>
  </si>
  <si>
    <t>г. Новоульяновск, ул. Ремесленная,             д. 11</t>
  </si>
  <si>
    <t>Объём бюджетных ассигнований, необходимый                    для обеспечения переселения граждан</t>
  </si>
  <si>
    <t xml:space="preserve">бюджетные ассигнования                                  областного бюджета                                         Ульяновской области </t>
  </si>
  <si>
    <t>бюджетные ассигнования                      бюджетов муниципальных 
образований Ульяновской области (по согласованию)</t>
  </si>
  <si>
    <t>Итого по муниципальному образованию «Инзенское городское поселение»</t>
  </si>
  <si>
    <t xml:space="preserve">Итого по этапу 2026 года: </t>
  </si>
  <si>
    <t xml:space="preserve">Итого по этапу 2027 года: </t>
  </si>
  <si>
    <t xml:space="preserve">Итого по этапу 2028 года: </t>
  </si>
  <si>
    <t xml:space="preserve"> г. Инза, ул. Мирошниченко, д. 4А</t>
  </si>
  <si>
    <t>г. Инза, ул. Революции, д. 72А</t>
  </si>
  <si>
    <t>IV кв. 2029 г.</t>
  </si>
  <si>
    <t>IV кв. 2030 г.</t>
  </si>
  <si>
    <t>Итого по муниципальному образованию «Мулловское городское поселение»</t>
  </si>
  <si>
    <t>р.п. Мулловка, ул. Пятилетка, д. 12</t>
  </si>
  <si>
    <t>п. Тимирязевский, ул. Капитана Каравашкина, д. 12</t>
  </si>
  <si>
    <t>Итого по муниципальному образованию «Вешкаймское городское поселение»</t>
  </si>
  <si>
    <t>р.п. Вешкайма, ул. Гагарина, д. 4</t>
  </si>
  <si>
    <t>р.п. Вешкайма, ул. Советская, д. 22А</t>
  </si>
  <si>
    <t>IV кв. 2028 г.</t>
  </si>
  <si>
    <t>».</t>
  </si>
  <si>
    <t>114.</t>
  </si>
  <si>
    <t>115.</t>
  </si>
  <si>
    <t>116.</t>
  </si>
  <si>
    <t>117.</t>
  </si>
  <si>
    <t>118.</t>
  </si>
  <si>
    <t>119.</t>
  </si>
  <si>
    <t>120.</t>
  </si>
  <si>
    <t>121.</t>
  </si>
  <si>
    <t>Итого по Ульяновской области
 за 2018-2029 годы:</t>
  </si>
  <si>
    <t>44.</t>
  </si>
  <si>
    <t>89.</t>
  </si>
  <si>
    <t xml:space="preserve">ПЕРЕЧЕНЬ
 многоквартирных домов, признанных после 1 января 2012 года 
в установленном порядке  аварийными и подлежащими сносу или реконструкции,
на 2018-2029 годы </t>
  </si>
  <si>
    <t>р.п. Языково, ул. Ленина, д. 23</t>
  </si>
  <si>
    <t xml:space="preserve">р.п. Ишеевка,                                                       ул. Новокомбинатовская, д. 20
</t>
  </si>
  <si>
    <t>п. Станция Якушка,                                                        ул. Советская, д. 3</t>
  </si>
  <si>
    <t>г. Димитровград,                                                                ул. 3 Интернационала,  д. 68</t>
  </si>
  <si>
    <t>г. Димитровград, ул. Куйбышева,                          д. 155</t>
  </si>
  <si>
    <t>г. Димитровград, ул. Серебрякова,                 д. 67</t>
  </si>
  <si>
    <t>г. Ульяновск, ул. Красноармейская,                            д. 118</t>
  </si>
  <si>
    <t>г. Барыш, ул. Железнодорожная,                                   д. 10</t>
  </si>
  <si>
    <t xml:space="preserve">с. Новочеремшанск, ул. Заводская,                        д. 28
</t>
  </si>
  <si>
    <t xml:space="preserve">с. Новочеремшанск, ул. Зелёная,                    д. 10
</t>
  </si>
  <si>
    <t xml:space="preserve">с. Новочеремшанск, ул. Парковая,                         д. 8
</t>
  </si>
  <si>
    <t xml:space="preserve">всего      </t>
  </si>
  <si>
    <t>р.п. Ишеевка,                                                                  ул. Новокомбинатовская, д. 22</t>
  </si>
  <si>
    <t>г. Ульяновск, ул. Мостостроителей,            д. 6</t>
  </si>
  <si>
    <t>с. Большие Ключищи, ул. Ульянова,                        д. 76</t>
  </si>
  <si>
    <t>г. Ульяновск, ул. Любови Шевцовой,                  д. 71</t>
  </si>
  <si>
    <t>г. Димитровград, ул. Комсомольская,                д. 40</t>
  </si>
  <si>
    <t>г. Димитровград, ул. Комсомольская,                           д. 123</t>
  </si>
  <si>
    <t>г. Димитровград, ул. Хмельницкого,                        д. 74</t>
  </si>
  <si>
    <t>г. Новоульяновск, ул. Комсомольская,                   д. 6</t>
  </si>
  <si>
    <t>Председатель Правительства области</t>
  </si>
  <si>
    <t>47.</t>
  </si>
  <si>
    <t>122.</t>
  </si>
  <si>
    <t>г. Ульяновск, ул. Балтийская, д. 3</t>
  </si>
  <si>
    <t>г. Ульяновск, ул. Мостостроителей, д. 9</t>
  </si>
  <si>
    <t>г. Ульяновск, ул. Водопроводная,      д. 62а</t>
  </si>
  <si>
    <t>г. Ульяновск, ул. Ленина, д. 63/1</t>
  </si>
  <si>
    <t>г. Ульяновск, ул. Фрунзе, д. 45</t>
  </si>
  <si>
    <t>г. Ульяновск, пос.  Карамзина,                  ул. Южная, д. 3</t>
  </si>
  <si>
    <t>г. Ульяновск, с.  Карлинское,                  ул. Железнодорожная, д. 9</t>
  </si>
  <si>
    <t>123.</t>
  </si>
  <si>
    <t>124.</t>
  </si>
  <si>
    <t>125.</t>
  </si>
  <si>
    <t>126.</t>
  </si>
  <si>
    <t>127.</t>
  </si>
  <si>
    <t>128.</t>
  </si>
  <si>
    <t xml:space="preserve"> г. Инза, ул. Борьбы, д. 54</t>
  </si>
  <si>
    <t xml:space="preserve"> г. Инза, ул. Островского, д. 38</t>
  </si>
  <si>
    <t>Итого по муниципальному образованию «Тиинское сельское поселение»</t>
  </si>
  <si>
    <t>с. Русский Мелекесс,                                                       ул. Черёмуховая, д. 7</t>
  </si>
  <si>
    <t>2</t>
  </si>
  <si>
    <t>р.п. Языково, ул. Клубная, д. 19</t>
  </si>
  <si>
    <t>10,12,2019</t>
  </si>
  <si>
    <t>129.</t>
  </si>
  <si>
    <t>130.</t>
  </si>
  <si>
    <t>131.</t>
  </si>
  <si>
    <t>132.</t>
  </si>
  <si>
    <t>п. Новая Бирючёвка,                                 ул. Школьная, д. 4</t>
  </si>
  <si>
    <t>г. Ульяновск, ул. Красноармейская,              д. 118</t>
  </si>
  <si>
    <t>133.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</si>
</sst>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0"/>
    <numFmt numFmtId="165" formatCode="0.000"/>
    <numFmt numFmtId="166" formatCode="#,##0.00\ _₽"/>
    <numFmt numFmtId="167" formatCode="#,##0.000"/>
    <numFmt numFmtId="168" formatCode="0.00000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9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7"/>
      <color theme="1"/>
      <name val="PT Astra Serif"/>
      <family val="1"/>
      <charset val="204"/>
    </font>
    <font>
      <sz val="2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/>
    </xf>
    <xf numFmtId="14" fontId="8" fillId="2" borderId="10" xfId="0" applyNumberFormat="1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 vertical="top"/>
    </xf>
    <xf numFmtId="2" fontId="7" fillId="2" borderId="0" xfId="0" applyNumberFormat="1" applyFont="1" applyFill="1"/>
    <xf numFmtId="0" fontId="10" fillId="2" borderId="0" xfId="0" applyFont="1" applyFill="1"/>
    <xf numFmtId="49" fontId="8" fillId="2" borderId="1" xfId="0" quotePrefix="1" applyNumberFormat="1" applyFont="1" applyFill="1" applyBorder="1" applyAlignment="1">
      <alignment horizontal="center" vertical="top"/>
    </xf>
    <xf numFmtId="0" fontId="11" fillId="2" borderId="4" xfId="0" quotePrefix="1" applyFont="1" applyFill="1" applyBorder="1" applyAlignment="1">
      <alignment horizontal="center" vertical="top"/>
    </xf>
    <xf numFmtId="14" fontId="8" fillId="2" borderId="4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9" fillId="2" borderId="1" xfId="0" quotePrefix="1" applyNumberFormat="1" applyFont="1" applyFill="1" applyBorder="1" applyAlignment="1">
      <alignment horizontal="center" vertical="top"/>
    </xf>
    <xf numFmtId="165" fontId="7" fillId="2" borderId="0" xfId="0" applyNumberFormat="1" applyFont="1" applyFill="1"/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18" fillId="2" borderId="1" xfId="0" quotePrefix="1" applyNumberFormat="1" applyFont="1" applyFill="1" applyBorder="1" applyAlignment="1">
      <alignment horizontal="center" vertical="top"/>
    </xf>
    <xf numFmtId="14" fontId="18" fillId="2" borderId="1" xfId="0" applyNumberFormat="1" applyFont="1" applyFill="1" applyBorder="1" applyAlignment="1">
      <alignment horizontal="center" vertical="top"/>
    </xf>
    <xf numFmtId="1" fontId="18" fillId="2" borderId="1" xfId="0" applyNumberFormat="1" applyFont="1" applyFill="1" applyBorder="1" applyAlignment="1">
      <alignment horizontal="center" vertical="top"/>
    </xf>
    <xf numFmtId="2" fontId="18" fillId="2" borderId="1" xfId="0" applyNumberFormat="1" applyFont="1" applyFill="1" applyBorder="1" applyAlignment="1">
      <alignment horizontal="center" vertical="top"/>
    </xf>
    <xf numFmtId="0" fontId="18" fillId="2" borderId="1" xfId="0" quotePrefix="1" applyFont="1" applyFill="1" applyBorder="1" applyAlignment="1">
      <alignment horizontal="center" vertical="top"/>
    </xf>
    <xf numFmtId="2" fontId="13" fillId="2" borderId="0" xfId="0" applyNumberFormat="1" applyFont="1" applyFill="1"/>
    <xf numFmtId="0" fontId="1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1" fontId="9" fillId="2" borderId="10" xfId="0" applyNumberFormat="1" applyFont="1" applyFill="1" applyBorder="1" applyAlignment="1">
      <alignment horizontal="center" vertical="top"/>
    </xf>
    <xf numFmtId="1" fontId="11" fillId="2" borderId="4" xfId="0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/>
    </xf>
    <xf numFmtId="49" fontId="15" fillId="2" borderId="1" xfId="0" quotePrefix="1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167" fontId="8" fillId="2" borderId="1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top"/>
    </xf>
    <xf numFmtId="0" fontId="19" fillId="2" borderId="0" xfId="0" applyFont="1" applyFill="1"/>
    <xf numFmtId="2" fontId="19" fillId="2" borderId="0" xfId="0" applyNumberFormat="1" applyFont="1" applyFill="1"/>
    <xf numFmtId="4" fontId="19" fillId="2" borderId="0" xfId="0" applyNumberFormat="1" applyFont="1" applyFill="1"/>
    <xf numFmtId="168" fontId="0" fillId="2" borderId="0" xfId="0" applyNumberFormat="1" applyFont="1" applyFill="1"/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wrapText="1"/>
    </xf>
    <xf numFmtId="0" fontId="8" fillId="2" borderId="8" xfId="0" quotePrefix="1" applyFont="1" applyFill="1" applyBorder="1" applyAlignment="1">
      <alignment horizontal="left" vertical="top" wrapText="1"/>
    </xf>
    <xf numFmtId="0" fontId="8" fillId="2" borderId="9" xfId="0" quotePrefix="1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6"/>
  <sheetViews>
    <sheetView tabSelected="1" topLeftCell="A9" zoomScale="78" zoomScaleNormal="78" zoomScaleSheetLayoutView="85" zoomScalePageLayoutView="84" workbookViewId="0">
      <selection activeCell="K19" sqref="K19"/>
    </sheetView>
  </sheetViews>
  <sheetFormatPr defaultRowHeight="15" x14ac:dyDescent="0.25"/>
  <cols>
    <col min="1" max="1" width="4.140625" style="4" customWidth="1"/>
    <col min="2" max="2" width="31.7109375" style="4" customWidth="1"/>
    <col min="3" max="3" width="8.140625" style="4" customWidth="1"/>
    <col min="4" max="4" width="11" style="4" customWidth="1"/>
    <col min="5" max="6" width="7.140625" style="4" customWidth="1"/>
    <col min="7" max="7" width="5.28515625" style="4" customWidth="1"/>
    <col min="8" max="8" width="5" style="4" customWidth="1"/>
    <col min="9" max="9" width="8.85546875" style="4" customWidth="1"/>
    <col min="10" max="10" width="5.140625" style="4" customWidth="1"/>
    <col min="11" max="11" width="5.28515625" style="4" customWidth="1"/>
    <col min="12" max="12" width="4.42578125" style="4" customWidth="1"/>
    <col min="13" max="13" width="8.85546875" style="4" customWidth="1"/>
    <col min="14" max="14" width="8.7109375" style="4" customWidth="1"/>
    <col min="15" max="15" width="9" style="4" customWidth="1"/>
    <col min="16" max="16" width="15.5703125" style="4" customWidth="1"/>
    <col min="17" max="17" width="16" style="4" customWidth="1"/>
    <col min="18" max="18" width="15.28515625" style="4" customWidth="1"/>
    <col min="19" max="19" width="3.7109375" style="4" customWidth="1"/>
    <col min="20" max="20" width="15.140625" style="84" customWidth="1"/>
    <col min="21" max="21" width="19.85546875" style="84" customWidth="1"/>
    <col min="22" max="22" width="15.7109375" style="84" customWidth="1"/>
    <col min="23" max="23" width="9.140625" style="84"/>
    <col min="24" max="16384" width="9.140625" style="4"/>
  </cols>
  <sheetData>
    <row r="1" spans="1:22" ht="27" x14ac:dyDescent="0.4">
      <c r="A1" s="1"/>
      <c r="B1" s="2"/>
      <c r="C1" s="3"/>
      <c r="M1" s="5"/>
      <c r="P1" s="11"/>
      <c r="Q1" s="96" t="s">
        <v>111</v>
      </c>
      <c r="R1" s="96"/>
    </row>
    <row r="2" spans="1:22" ht="13.15" customHeight="1" x14ac:dyDescent="0.35">
      <c r="A2" s="1"/>
      <c r="B2" s="2"/>
      <c r="C2" s="3"/>
      <c r="M2" s="5"/>
      <c r="Q2" s="47"/>
      <c r="R2" s="79"/>
    </row>
    <row r="3" spans="1:22" ht="24" x14ac:dyDescent="0.3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Q3" s="96" t="s">
        <v>112</v>
      </c>
      <c r="R3" s="96"/>
    </row>
    <row r="4" spans="1:22" ht="14.1" customHeight="1" x14ac:dyDescent="0.4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11"/>
      <c r="Q4" s="53"/>
      <c r="R4" s="53"/>
    </row>
    <row r="5" spans="1:22" ht="14.1" customHeight="1" x14ac:dyDescent="0.4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11"/>
      <c r="Q5" s="11"/>
      <c r="R5" s="11"/>
    </row>
    <row r="6" spans="1:22" ht="14.1" customHeight="1" x14ac:dyDescent="0.4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  <c r="P6" s="11"/>
      <c r="Q6" s="11"/>
      <c r="R6" s="11"/>
    </row>
    <row r="7" spans="1:22" ht="99.6" customHeight="1" x14ac:dyDescent="0.25">
      <c r="A7" s="110" t="s">
        <v>349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22" ht="55.15" customHeight="1" x14ac:dyDescent="0.25">
      <c r="A8" s="97" t="s">
        <v>0</v>
      </c>
      <c r="B8" s="97" t="s">
        <v>1</v>
      </c>
      <c r="C8" s="103" t="s">
        <v>2</v>
      </c>
      <c r="D8" s="104"/>
      <c r="E8" s="101" t="s">
        <v>3</v>
      </c>
      <c r="F8" s="101" t="s">
        <v>4</v>
      </c>
      <c r="G8" s="101" t="s">
        <v>5</v>
      </c>
      <c r="H8" s="101" t="s">
        <v>6</v>
      </c>
      <c r="I8" s="101" t="s">
        <v>7</v>
      </c>
      <c r="J8" s="97" t="s">
        <v>8</v>
      </c>
      <c r="K8" s="107"/>
      <c r="L8" s="107"/>
      <c r="M8" s="97" t="s">
        <v>118</v>
      </c>
      <c r="N8" s="107"/>
      <c r="O8" s="107"/>
      <c r="P8" s="112" t="s">
        <v>319</v>
      </c>
      <c r="Q8" s="117"/>
      <c r="R8" s="116"/>
      <c r="S8" s="17"/>
    </row>
    <row r="9" spans="1:22" ht="22.5" customHeight="1" x14ac:dyDescent="0.25">
      <c r="A9" s="98"/>
      <c r="B9" s="98"/>
      <c r="C9" s="105"/>
      <c r="D9" s="106"/>
      <c r="E9" s="102"/>
      <c r="F9" s="102"/>
      <c r="G9" s="102"/>
      <c r="H9" s="102"/>
      <c r="I9" s="102"/>
      <c r="J9" s="111" t="s">
        <v>9</v>
      </c>
      <c r="K9" s="112" t="s">
        <v>10</v>
      </c>
      <c r="L9" s="113"/>
      <c r="M9" s="114" t="s">
        <v>9</v>
      </c>
      <c r="N9" s="98" t="s">
        <v>10</v>
      </c>
      <c r="O9" s="107"/>
      <c r="P9" s="108" t="s">
        <v>361</v>
      </c>
      <c r="Q9" s="112" t="s">
        <v>10</v>
      </c>
      <c r="R9" s="116"/>
      <c r="S9" s="17"/>
    </row>
    <row r="10" spans="1:22" ht="152.25" customHeight="1" x14ac:dyDescent="0.25">
      <c r="A10" s="98"/>
      <c r="B10" s="98"/>
      <c r="C10" s="99" t="s">
        <v>11</v>
      </c>
      <c r="D10" s="99" t="s">
        <v>12</v>
      </c>
      <c r="E10" s="102"/>
      <c r="F10" s="102"/>
      <c r="G10" s="102"/>
      <c r="H10" s="102"/>
      <c r="I10" s="102"/>
      <c r="J10" s="107"/>
      <c r="K10" s="13" t="s">
        <v>13</v>
      </c>
      <c r="L10" s="13" t="s">
        <v>14</v>
      </c>
      <c r="M10" s="115"/>
      <c r="N10" s="13" t="s">
        <v>13</v>
      </c>
      <c r="O10" s="13" t="s">
        <v>14</v>
      </c>
      <c r="P10" s="109"/>
      <c r="Q10" s="81" t="s">
        <v>320</v>
      </c>
      <c r="R10" s="81" t="s">
        <v>321</v>
      </c>
      <c r="S10" s="17"/>
    </row>
    <row r="11" spans="1:22" ht="14.25" customHeight="1" x14ac:dyDescent="0.25">
      <c r="A11" s="98"/>
      <c r="B11" s="98"/>
      <c r="C11" s="100"/>
      <c r="D11" s="100"/>
      <c r="E11" s="100"/>
      <c r="F11" s="100"/>
      <c r="G11" s="80" t="s">
        <v>15</v>
      </c>
      <c r="H11" s="80" t="s">
        <v>15</v>
      </c>
      <c r="I11" s="80" t="s">
        <v>16</v>
      </c>
      <c r="J11" s="80" t="s">
        <v>17</v>
      </c>
      <c r="K11" s="80" t="s">
        <v>17</v>
      </c>
      <c r="L11" s="80" t="s">
        <v>17</v>
      </c>
      <c r="M11" s="14" t="s">
        <v>16</v>
      </c>
      <c r="N11" s="80" t="s">
        <v>16</v>
      </c>
      <c r="O11" s="80" t="s">
        <v>16</v>
      </c>
      <c r="P11" s="15" t="s">
        <v>18</v>
      </c>
      <c r="Q11" s="16" t="s">
        <v>18</v>
      </c>
      <c r="R11" s="80" t="s">
        <v>18</v>
      </c>
      <c r="S11" s="17"/>
    </row>
    <row r="12" spans="1:22" x14ac:dyDescent="0.25">
      <c r="A12" s="80">
        <v>1</v>
      </c>
      <c r="B12" s="80">
        <v>2</v>
      </c>
      <c r="C12" s="80">
        <v>3</v>
      </c>
      <c r="D12" s="80">
        <v>4</v>
      </c>
      <c r="E12" s="80">
        <v>5</v>
      </c>
      <c r="F12" s="80">
        <v>6</v>
      </c>
      <c r="G12" s="80">
        <v>7</v>
      </c>
      <c r="H12" s="80">
        <v>8</v>
      </c>
      <c r="I12" s="80">
        <v>9</v>
      </c>
      <c r="J12" s="80">
        <v>10</v>
      </c>
      <c r="K12" s="80">
        <v>11</v>
      </c>
      <c r="L12" s="80">
        <v>12</v>
      </c>
      <c r="M12" s="14">
        <v>13</v>
      </c>
      <c r="N12" s="80">
        <v>14</v>
      </c>
      <c r="O12" s="80">
        <v>15</v>
      </c>
      <c r="P12" s="80">
        <v>16</v>
      </c>
      <c r="Q12" s="80">
        <v>17</v>
      </c>
      <c r="R12" s="80">
        <v>18</v>
      </c>
      <c r="S12" s="17"/>
    </row>
    <row r="13" spans="1:22" ht="29.45" customHeight="1" x14ac:dyDescent="0.25">
      <c r="A13" s="118" t="s">
        <v>346</v>
      </c>
      <c r="B13" s="118"/>
      <c r="C13" s="18" t="s">
        <v>19</v>
      </c>
      <c r="D13" s="18" t="s">
        <v>19</v>
      </c>
      <c r="E13" s="18" t="s">
        <v>19</v>
      </c>
      <c r="F13" s="18" t="s">
        <v>19</v>
      </c>
      <c r="G13" s="43">
        <v>3364</v>
      </c>
      <c r="H13" s="43">
        <f>SUM(H163,H122,H102,H82,H66,H58,H51,H46,H36,H22,H14)</f>
        <v>3364</v>
      </c>
      <c r="I13" s="44">
        <f t="shared" ref="H13:R13" si="0">SUM(I14,I22,I36,I46,I51,I58,I66,I82,I102,I122,I163)</f>
        <v>54061.51</v>
      </c>
      <c r="J13" s="43">
        <f t="shared" si="0"/>
        <v>1540</v>
      </c>
      <c r="K13" s="43">
        <f t="shared" si="0"/>
        <v>1081</v>
      </c>
      <c r="L13" s="43">
        <f t="shared" si="0"/>
        <v>459</v>
      </c>
      <c r="M13" s="44">
        <f t="shared" si="0"/>
        <v>51861.05</v>
      </c>
      <c r="N13" s="44">
        <f t="shared" si="0"/>
        <v>36888.670000000006</v>
      </c>
      <c r="O13" s="44">
        <f t="shared" si="0"/>
        <v>14972.38</v>
      </c>
      <c r="P13" s="20">
        <f t="shared" si="0"/>
        <v>2367642177.4219999</v>
      </c>
      <c r="Q13" s="20">
        <f t="shared" si="0"/>
        <v>1843422114.29</v>
      </c>
      <c r="R13" s="20">
        <f t="shared" si="0"/>
        <v>524220063.13</v>
      </c>
      <c r="S13" s="17"/>
    </row>
    <row r="14" spans="1:22" ht="18.75" customHeight="1" x14ac:dyDescent="0.25">
      <c r="A14" s="88" t="s">
        <v>20</v>
      </c>
      <c r="B14" s="89"/>
      <c r="C14" s="18" t="s">
        <v>19</v>
      </c>
      <c r="D14" s="18" t="s">
        <v>19</v>
      </c>
      <c r="E14" s="18" t="s">
        <v>19</v>
      </c>
      <c r="F14" s="18" t="s">
        <v>19</v>
      </c>
      <c r="G14" s="39">
        <f>G15</f>
        <v>291</v>
      </c>
      <c r="H14" s="39">
        <f t="shared" ref="H14:R14" si="1">H15</f>
        <v>291</v>
      </c>
      <c r="I14" s="40">
        <f t="shared" si="1"/>
        <v>3114</v>
      </c>
      <c r="J14" s="39">
        <f t="shared" si="1"/>
        <v>119</v>
      </c>
      <c r="K14" s="39">
        <f t="shared" si="1"/>
        <v>80</v>
      </c>
      <c r="L14" s="39">
        <f t="shared" si="1"/>
        <v>39</v>
      </c>
      <c r="M14" s="40">
        <f t="shared" si="1"/>
        <v>2972.13</v>
      </c>
      <c r="N14" s="40">
        <f t="shared" si="1"/>
        <v>1806.3400000000001</v>
      </c>
      <c r="O14" s="40">
        <f t="shared" si="1"/>
        <v>1165.79</v>
      </c>
      <c r="P14" s="20">
        <f t="shared" si="1"/>
        <v>123296106.61</v>
      </c>
      <c r="Q14" s="20">
        <f t="shared" si="1"/>
        <v>70877632.609999999</v>
      </c>
      <c r="R14" s="20">
        <f t="shared" si="1"/>
        <v>52418474</v>
      </c>
      <c r="S14" s="17"/>
      <c r="T14" s="84">
        <f>Q14/P14</f>
        <v>0.57485702151321161</v>
      </c>
    </row>
    <row r="15" spans="1:22" ht="26.25" customHeight="1" x14ac:dyDescent="0.25">
      <c r="A15" s="88" t="s">
        <v>76</v>
      </c>
      <c r="B15" s="89"/>
      <c r="C15" s="18" t="s">
        <v>19</v>
      </c>
      <c r="D15" s="18" t="s">
        <v>19</v>
      </c>
      <c r="E15" s="18" t="s">
        <v>19</v>
      </c>
      <c r="F15" s="18" t="s">
        <v>19</v>
      </c>
      <c r="G15" s="43">
        <f t="shared" ref="G15:R15" si="2">SUM(G16:G21)</f>
        <v>291</v>
      </c>
      <c r="H15" s="43">
        <f t="shared" si="2"/>
        <v>291</v>
      </c>
      <c r="I15" s="44">
        <f t="shared" si="2"/>
        <v>3114</v>
      </c>
      <c r="J15" s="43">
        <f t="shared" si="2"/>
        <v>119</v>
      </c>
      <c r="K15" s="43">
        <f t="shared" si="2"/>
        <v>80</v>
      </c>
      <c r="L15" s="43">
        <f t="shared" si="2"/>
        <v>39</v>
      </c>
      <c r="M15" s="44">
        <f t="shared" si="2"/>
        <v>2972.13</v>
      </c>
      <c r="N15" s="44">
        <f t="shared" si="2"/>
        <v>1806.3400000000001</v>
      </c>
      <c r="O15" s="44">
        <f t="shared" si="2"/>
        <v>1165.79</v>
      </c>
      <c r="P15" s="19">
        <f t="shared" si="2"/>
        <v>123296106.61</v>
      </c>
      <c r="Q15" s="19">
        <f t="shared" si="2"/>
        <v>70877632.609999999</v>
      </c>
      <c r="R15" s="19">
        <f t="shared" si="2"/>
        <v>52418474</v>
      </c>
      <c r="S15" s="17"/>
      <c r="T15" s="87">
        <f>R15/P15</f>
        <v>0.42514297848678839</v>
      </c>
      <c r="U15" s="86">
        <f>Q16-U16</f>
        <v>356858.97905599698</v>
      </c>
    </row>
    <row r="16" spans="1:22" ht="26.25" customHeight="1" x14ac:dyDescent="0.25">
      <c r="A16" s="21" t="s">
        <v>67</v>
      </c>
      <c r="B16" s="82" t="s">
        <v>23</v>
      </c>
      <c r="C16" s="18">
        <v>1967</v>
      </c>
      <c r="D16" s="22">
        <v>42557</v>
      </c>
      <c r="E16" s="23" t="s">
        <v>21</v>
      </c>
      <c r="F16" s="23" t="s">
        <v>22</v>
      </c>
      <c r="G16" s="43">
        <v>69</v>
      </c>
      <c r="H16" s="43">
        <v>69</v>
      </c>
      <c r="I16" s="44">
        <v>806.91</v>
      </c>
      <c r="J16" s="43">
        <v>32</v>
      </c>
      <c r="K16" s="43">
        <v>26</v>
      </c>
      <c r="L16" s="43">
        <v>6</v>
      </c>
      <c r="M16" s="44">
        <v>781.85</v>
      </c>
      <c r="N16" s="44">
        <v>602.19000000000005</v>
      </c>
      <c r="O16" s="44">
        <v>179.66</v>
      </c>
      <c r="P16" s="19">
        <v>33152000</v>
      </c>
      <c r="Q16" s="19">
        <v>19318566.309999999</v>
      </c>
      <c r="R16" s="19">
        <v>13833433.689999999</v>
      </c>
      <c r="S16" s="17"/>
      <c r="T16" s="87">
        <f>R16/P16</f>
        <v>0.4172729756877413</v>
      </c>
      <c r="U16" s="85">
        <f>33152000*0.571962697</f>
        <v>18961707.330944002</v>
      </c>
      <c r="V16" s="85">
        <f>33152000-18961707.33</f>
        <v>14190292.670000002</v>
      </c>
    </row>
    <row r="17" spans="1:23" ht="28.9" customHeight="1" x14ac:dyDescent="0.25">
      <c r="A17" s="21" t="s">
        <v>68</v>
      </c>
      <c r="B17" s="24" t="s">
        <v>24</v>
      </c>
      <c r="C17" s="25">
        <v>1814</v>
      </c>
      <c r="D17" s="26">
        <v>43363</v>
      </c>
      <c r="E17" s="23" t="s">
        <v>21</v>
      </c>
      <c r="F17" s="23" t="s">
        <v>22</v>
      </c>
      <c r="G17" s="65">
        <v>30</v>
      </c>
      <c r="H17" s="65">
        <v>30</v>
      </c>
      <c r="I17" s="63">
        <v>413.89</v>
      </c>
      <c r="J17" s="65">
        <v>11</v>
      </c>
      <c r="K17" s="65">
        <v>3</v>
      </c>
      <c r="L17" s="65">
        <v>8</v>
      </c>
      <c r="M17" s="63">
        <v>379.63</v>
      </c>
      <c r="N17" s="63">
        <v>109.52</v>
      </c>
      <c r="O17" s="63">
        <v>270.11</v>
      </c>
      <c r="P17" s="19">
        <f>Q17+R17</f>
        <v>17423000</v>
      </c>
      <c r="Q17" s="19">
        <v>9965306.0500000007</v>
      </c>
      <c r="R17" s="19">
        <v>7457693.9500000002</v>
      </c>
      <c r="S17" s="17"/>
    </row>
    <row r="18" spans="1:23" ht="27" customHeight="1" x14ac:dyDescent="0.25">
      <c r="A18" s="21" t="s">
        <v>69</v>
      </c>
      <c r="B18" s="82" t="s">
        <v>56</v>
      </c>
      <c r="C18" s="27">
        <v>177</v>
      </c>
      <c r="D18" s="22">
        <v>43144</v>
      </c>
      <c r="E18" s="23" t="s">
        <v>21</v>
      </c>
      <c r="F18" s="23" t="s">
        <v>22</v>
      </c>
      <c r="G18" s="43">
        <v>26</v>
      </c>
      <c r="H18" s="43">
        <v>26</v>
      </c>
      <c r="I18" s="44">
        <v>418.68</v>
      </c>
      <c r="J18" s="43">
        <v>7</v>
      </c>
      <c r="K18" s="43">
        <v>1</v>
      </c>
      <c r="L18" s="43">
        <v>6</v>
      </c>
      <c r="M18" s="44">
        <f>N18+O18</f>
        <v>361.59000000000003</v>
      </c>
      <c r="N18" s="44">
        <v>47.8</v>
      </c>
      <c r="O18" s="44">
        <v>313.79000000000002</v>
      </c>
      <c r="P18" s="19">
        <f>Q18+R18</f>
        <v>15235500</v>
      </c>
      <c r="Q18" s="19">
        <v>8714137.6799999997</v>
      </c>
      <c r="R18" s="19">
        <v>6521362.3200000003</v>
      </c>
      <c r="S18" s="17"/>
      <c r="T18" s="84">
        <f>R20/P20</f>
        <v>0.42803730329528528</v>
      </c>
    </row>
    <row r="19" spans="1:23" ht="28.15" customHeight="1" x14ac:dyDescent="0.25">
      <c r="A19" s="21" t="s">
        <v>70</v>
      </c>
      <c r="B19" s="82" t="s">
        <v>363</v>
      </c>
      <c r="C19" s="58">
        <v>30</v>
      </c>
      <c r="D19" s="55">
        <v>41593</v>
      </c>
      <c r="E19" s="23" t="s">
        <v>21</v>
      </c>
      <c r="F19" s="23" t="s">
        <v>22</v>
      </c>
      <c r="G19" s="39">
        <v>5</v>
      </c>
      <c r="H19" s="39">
        <v>5</v>
      </c>
      <c r="I19" s="40">
        <v>55.83</v>
      </c>
      <c r="J19" s="39">
        <v>1</v>
      </c>
      <c r="K19" s="39">
        <v>0</v>
      </c>
      <c r="L19" s="39">
        <v>1</v>
      </c>
      <c r="M19" s="44">
        <v>55.83</v>
      </c>
      <c r="N19" s="40">
        <v>0</v>
      </c>
      <c r="O19" s="40">
        <v>55.83</v>
      </c>
      <c r="P19" s="19">
        <v>2800000</v>
      </c>
      <c r="Q19" s="19">
        <v>1601495.55</v>
      </c>
      <c r="R19" s="19">
        <v>1198504.45</v>
      </c>
      <c r="S19" s="17"/>
    </row>
    <row r="20" spans="1:23" ht="28.15" customHeight="1" x14ac:dyDescent="0.25">
      <c r="A20" s="21" t="s">
        <v>71</v>
      </c>
      <c r="B20" s="82" t="s">
        <v>31</v>
      </c>
      <c r="C20" s="27">
        <v>3330</v>
      </c>
      <c r="D20" s="22">
        <v>42720</v>
      </c>
      <c r="E20" s="23" t="s">
        <v>21</v>
      </c>
      <c r="F20" s="23" t="s">
        <v>22</v>
      </c>
      <c r="G20" s="39">
        <v>92</v>
      </c>
      <c r="H20" s="39">
        <v>92</v>
      </c>
      <c r="I20" s="40">
        <v>713.6</v>
      </c>
      <c r="J20" s="39">
        <v>36</v>
      </c>
      <c r="K20" s="39">
        <v>23</v>
      </c>
      <c r="L20" s="39">
        <v>13</v>
      </c>
      <c r="M20" s="40">
        <f>N20+O20</f>
        <v>699.5</v>
      </c>
      <c r="N20" s="40">
        <v>457.2</v>
      </c>
      <c r="O20" s="40">
        <v>242.3</v>
      </c>
      <c r="P20" s="19">
        <v>28945863.140000001</v>
      </c>
      <c r="Q20" s="19">
        <v>16555953.939999999</v>
      </c>
      <c r="R20" s="19">
        <v>12389909.199999999</v>
      </c>
      <c r="S20" s="17"/>
      <c r="T20" s="84">
        <f>Q20/P20</f>
        <v>0.57196269670471467</v>
      </c>
    </row>
    <row r="21" spans="1:23" ht="28.15" customHeight="1" x14ac:dyDescent="0.25">
      <c r="A21" s="21" t="s">
        <v>72</v>
      </c>
      <c r="B21" s="82" t="s">
        <v>32</v>
      </c>
      <c r="C21" s="27">
        <v>3330</v>
      </c>
      <c r="D21" s="22">
        <v>42720</v>
      </c>
      <c r="E21" s="23" t="s">
        <v>21</v>
      </c>
      <c r="F21" s="23" t="s">
        <v>22</v>
      </c>
      <c r="G21" s="39">
        <v>69</v>
      </c>
      <c r="H21" s="39">
        <v>69</v>
      </c>
      <c r="I21" s="40">
        <v>705.09</v>
      </c>
      <c r="J21" s="39">
        <v>32</v>
      </c>
      <c r="K21" s="39">
        <v>27</v>
      </c>
      <c r="L21" s="39">
        <v>5</v>
      </c>
      <c r="M21" s="44">
        <f>N21+O21</f>
        <v>693.73</v>
      </c>
      <c r="N21" s="40">
        <v>589.63</v>
      </c>
      <c r="O21" s="40">
        <v>104.1</v>
      </c>
      <c r="P21" s="19">
        <v>25739743.469999999</v>
      </c>
      <c r="Q21" s="19">
        <v>14722173.08</v>
      </c>
      <c r="R21" s="19">
        <v>11017570.390000001</v>
      </c>
      <c r="S21" s="17"/>
      <c r="T21" s="84">
        <f>Q21/P21</f>
        <v>0.57196269640988773</v>
      </c>
    </row>
    <row r="22" spans="1:23" ht="21" customHeight="1" x14ac:dyDescent="0.25">
      <c r="A22" s="88" t="s">
        <v>25</v>
      </c>
      <c r="B22" s="89"/>
      <c r="C22" s="18" t="s">
        <v>19</v>
      </c>
      <c r="D22" s="18" t="s">
        <v>19</v>
      </c>
      <c r="E22" s="18" t="s">
        <v>19</v>
      </c>
      <c r="F22" s="18" t="s">
        <v>19</v>
      </c>
      <c r="G22" s="43">
        <f t="shared" ref="G22:P22" si="3">SUM(G24,G26,G27,G29,G31,G33,G34,G35)</f>
        <v>184</v>
      </c>
      <c r="H22" s="43">
        <f t="shared" si="3"/>
        <v>175</v>
      </c>
      <c r="I22" s="44">
        <f t="shared" si="3"/>
        <v>3189.2199999999993</v>
      </c>
      <c r="J22" s="43">
        <f t="shared" si="3"/>
        <v>79</v>
      </c>
      <c r="K22" s="43">
        <f t="shared" si="3"/>
        <v>52</v>
      </c>
      <c r="L22" s="43">
        <f t="shared" si="3"/>
        <v>27</v>
      </c>
      <c r="M22" s="44">
        <f t="shared" si="3"/>
        <v>2620.9499999999998</v>
      </c>
      <c r="N22" s="44">
        <f t="shared" si="3"/>
        <v>1592.3700000000001</v>
      </c>
      <c r="O22" s="44">
        <f t="shared" si="3"/>
        <v>1028.58</v>
      </c>
      <c r="P22" s="20">
        <f t="shared" si="3"/>
        <v>114905425.48</v>
      </c>
      <c r="Q22" s="20">
        <f t="shared" ref="Q22" si="4">SUM(Q24,Q26,Q27,Q29,Q31,Q33,Q34,Q35)</f>
        <v>82816776.25</v>
      </c>
      <c r="R22" s="20">
        <f t="shared" ref="R22" si="5">SUM(R24,R26,R27,R29,R31,R33,R34,R35)</f>
        <v>32088649.229999997</v>
      </c>
      <c r="S22" s="28"/>
      <c r="T22" s="84">
        <v>34767731.780000001</v>
      </c>
    </row>
    <row r="23" spans="1:23" ht="27.75" customHeight="1" x14ac:dyDescent="0.25">
      <c r="A23" s="88" t="s">
        <v>77</v>
      </c>
      <c r="B23" s="89"/>
      <c r="C23" s="18" t="s">
        <v>19</v>
      </c>
      <c r="D23" s="18" t="s">
        <v>19</v>
      </c>
      <c r="E23" s="18" t="s">
        <v>19</v>
      </c>
      <c r="F23" s="18" t="s">
        <v>19</v>
      </c>
      <c r="G23" s="43">
        <f t="shared" ref="G23:Q23" si="6">SUM(G24)</f>
        <v>8</v>
      </c>
      <c r="H23" s="43">
        <f t="shared" si="6"/>
        <v>8</v>
      </c>
      <c r="I23" s="44">
        <f t="shared" si="6"/>
        <v>212.6</v>
      </c>
      <c r="J23" s="43">
        <f t="shared" si="6"/>
        <v>5</v>
      </c>
      <c r="K23" s="43">
        <f t="shared" si="6"/>
        <v>4</v>
      </c>
      <c r="L23" s="43">
        <f t="shared" si="6"/>
        <v>1</v>
      </c>
      <c r="M23" s="44">
        <f t="shared" si="6"/>
        <v>137.69999999999999</v>
      </c>
      <c r="N23" s="44">
        <f t="shared" si="6"/>
        <v>112.5</v>
      </c>
      <c r="O23" s="44">
        <f t="shared" si="6"/>
        <v>25.2</v>
      </c>
      <c r="P23" s="19">
        <f t="shared" si="6"/>
        <v>4724861</v>
      </c>
      <c r="Q23" s="19">
        <f t="shared" si="6"/>
        <v>4488617.95</v>
      </c>
      <c r="R23" s="19">
        <f>R24</f>
        <v>236243.05</v>
      </c>
      <c r="S23" s="17"/>
    </row>
    <row r="24" spans="1:23" s="12" customFormat="1" ht="28.15" customHeight="1" x14ac:dyDescent="0.25">
      <c r="A24" s="18" t="s">
        <v>73</v>
      </c>
      <c r="B24" s="82" t="s">
        <v>119</v>
      </c>
      <c r="C24" s="27">
        <v>361</v>
      </c>
      <c r="D24" s="22">
        <v>43264</v>
      </c>
      <c r="E24" s="23" t="s">
        <v>22</v>
      </c>
      <c r="F24" s="23" t="s">
        <v>123</v>
      </c>
      <c r="G24" s="39">
        <v>8</v>
      </c>
      <c r="H24" s="39">
        <v>8</v>
      </c>
      <c r="I24" s="40">
        <v>212.6</v>
      </c>
      <c r="J24" s="39">
        <v>5</v>
      </c>
      <c r="K24" s="39">
        <v>4</v>
      </c>
      <c r="L24" s="39">
        <v>1</v>
      </c>
      <c r="M24" s="40">
        <v>137.69999999999999</v>
      </c>
      <c r="N24" s="40">
        <v>112.5</v>
      </c>
      <c r="O24" s="40">
        <v>25.2</v>
      </c>
      <c r="P24" s="19">
        <v>4724861</v>
      </c>
      <c r="Q24" s="19">
        <v>4488617.95</v>
      </c>
      <c r="R24" s="19">
        <v>236243.05</v>
      </c>
      <c r="S24" s="29"/>
      <c r="T24" s="84"/>
      <c r="U24" s="84"/>
      <c r="V24" s="84"/>
      <c r="W24" s="84"/>
    </row>
    <row r="25" spans="1:23" s="12" customFormat="1" ht="28.15" customHeight="1" x14ac:dyDescent="0.25">
      <c r="A25" s="88" t="s">
        <v>310</v>
      </c>
      <c r="B25" s="89"/>
      <c r="C25" s="18" t="s">
        <v>19</v>
      </c>
      <c r="D25" s="18" t="s">
        <v>19</v>
      </c>
      <c r="E25" s="18" t="s">
        <v>19</v>
      </c>
      <c r="F25" s="18" t="s">
        <v>19</v>
      </c>
      <c r="G25" s="43">
        <f t="shared" ref="G25:P25" si="7">SUM(G26:G27)</f>
        <v>28</v>
      </c>
      <c r="H25" s="43">
        <f t="shared" si="7"/>
        <v>19</v>
      </c>
      <c r="I25" s="44">
        <f t="shared" si="7"/>
        <v>532.15</v>
      </c>
      <c r="J25" s="43">
        <f t="shared" si="7"/>
        <v>10</v>
      </c>
      <c r="K25" s="43">
        <f t="shared" si="7"/>
        <v>5</v>
      </c>
      <c r="L25" s="43">
        <f t="shared" si="7"/>
        <v>5</v>
      </c>
      <c r="M25" s="44">
        <f t="shared" si="7"/>
        <v>340.6</v>
      </c>
      <c r="N25" s="44">
        <f t="shared" si="7"/>
        <v>174.1</v>
      </c>
      <c r="O25" s="44">
        <f t="shared" si="7"/>
        <v>166.5</v>
      </c>
      <c r="P25" s="20">
        <f t="shared" si="7"/>
        <v>12019784.800000001</v>
      </c>
      <c r="Q25" s="20">
        <f t="shared" ref="Q25" si="8">SUM(Q26:Q27)</f>
        <v>11400000</v>
      </c>
      <c r="R25" s="20">
        <f t="shared" ref="R25" si="9">SUM(R26:R27)</f>
        <v>619784.80000000005</v>
      </c>
      <c r="S25" s="29"/>
      <c r="T25" s="84">
        <f>P26/M26/1.2</f>
        <v>29345.856135531139</v>
      </c>
      <c r="U25" s="84"/>
      <c r="V25" s="84"/>
      <c r="W25" s="84"/>
    </row>
    <row r="26" spans="1:23" s="12" customFormat="1" ht="28.15" customHeight="1" x14ac:dyDescent="0.25">
      <c r="A26" s="18" t="s">
        <v>74</v>
      </c>
      <c r="B26" s="77" t="s">
        <v>311</v>
      </c>
      <c r="C26" s="54" t="s">
        <v>313</v>
      </c>
      <c r="D26" s="55">
        <v>41085</v>
      </c>
      <c r="E26" s="23" t="s">
        <v>22</v>
      </c>
      <c r="F26" s="23" t="s">
        <v>123</v>
      </c>
      <c r="G26" s="56">
        <v>14</v>
      </c>
      <c r="H26" s="39">
        <v>10</v>
      </c>
      <c r="I26" s="57">
        <v>273.95</v>
      </c>
      <c r="J26" s="56">
        <v>5</v>
      </c>
      <c r="K26" s="56">
        <v>3</v>
      </c>
      <c r="L26" s="56">
        <v>2</v>
      </c>
      <c r="M26" s="40">
        <v>182</v>
      </c>
      <c r="N26" s="57">
        <v>116</v>
      </c>
      <c r="O26" s="57">
        <v>66</v>
      </c>
      <c r="P26" s="19">
        <f>Q26+R26</f>
        <v>6409134.9800000004</v>
      </c>
      <c r="Q26" s="19">
        <v>6070000</v>
      </c>
      <c r="R26" s="19">
        <v>339134.98</v>
      </c>
      <c r="S26" s="29"/>
      <c r="T26" s="84">
        <f>P27/M27/1.2</f>
        <v>29480.085224884406</v>
      </c>
      <c r="U26" s="84"/>
      <c r="V26" s="84"/>
      <c r="W26" s="84"/>
    </row>
    <row r="27" spans="1:23" s="12" customFormat="1" ht="28.15" customHeight="1" x14ac:dyDescent="0.25">
      <c r="A27" s="18" t="s">
        <v>75</v>
      </c>
      <c r="B27" s="77" t="s">
        <v>312</v>
      </c>
      <c r="C27" s="54" t="s">
        <v>314</v>
      </c>
      <c r="D27" s="55">
        <v>41085</v>
      </c>
      <c r="E27" s="23" t="s">
        <v>22</v>
      </c>
      <c r="F27" s="23" t="s">
        <v>123</v>
      </c>
      <c r="G27" s="56">
        <v>14</v>
      </c>
      <c r="H27" s="39">
        <v>9</v>
      </c>
      <c r="I27" s="57">
        <v>258.2</v>
      </c>
      <c r="J27" s="56">
        <v>5</v>
      </c>
      <c r="K27" s="56">
        <v>2</v>
      </c>
      <c r="L27" s="56">
        <v>3</v>
      </c>
      <c r="M27" s="40">
        <v>158.6</v>
      </c>
      <c r="N27" s="57">
        <v>58.1</v>
      </c>
      <c r="O27" s="57">
        <v>100.5</v>
      </c>
      <c r="P27" s="19">
        <f>Q27+R27</f>
        <v>5610649.8200000003</v>
      </c>
      <c r="Q27" s="19">
        <v>5330000</v>
      </c>
      <c r="R27" s="19">
        <v>280649.82</v>
      </c>
      <c r="S27" s="29"/>
      <c r="T27" s="84"/>
      <c r="U27" s="84"/>
      <c r="V27" s="84"/>
      <c r="W27" s="84"/>
    </row>
    <row r="28" spans="1:23" ht="26.25" customHeight="1" x14ac:dyDescent="0.25">
      <c r="A28" s="88" t="s">
        <v>28</v>
      </c>
      <c r="B28" s="89"/>
      <c r="C28" s="18" t="s">
        <v>19</v>
      </c>
      <c r="D28" s="18" t="s">
        <v>19</v>
      </c>
      <c r="E28" s="18" t="s">
        <v>19</v>
      </c>
      <c r="F28" s="18" t="s">
        <v>19</v>
      </c>
      <c r="G28" s="43">
        <f t="shared" ref="G28:R28" si="10">SUM(G29:G29)</f>
        <v>16</v>
      </c>
      <c r="H28" s="43">
        <f t="shared" si="10"/>
        <v>16</v>
      </c>
      <c r="I28" s="44">
        <f t="shared" si="10"/>
        <v>280.8</v>
      </c>
      <c r="J28" s="43">
        <f t="shared" si="10"/>
        <v>9</v>
      </c>
      <c r="K28" s="43">
        <f t="shared" si="10"/>
        <v>7</v>
      </c>
      <c r="L28" s="43">
        <f t="shared" si="10"/>
        <v>2</v>
      </c>
      <c r="M28" s="44">
        <f t="shared" si="10"/>
        <v>280.8</v>
      </c>
      <c r="N28" s="44">
        <f t="shared" si="10"/>
        <v>205.61</v>
      </c>
      <c r="O28" s="44">
        <f t="shared" si="10"/>
        <v>75.19</v>
      </c>
      <c r="P28" s="20">
        <f t="shared" si="10"/>
        <v>11017918.08</v>
      </c>
      <c r="Q28" s="20">
        <f t="shared" si="10"/>
        <v>10467022.18</v>
      </c>
      <c r="R28" s="20">
        <f t="shared" si="10"/>
        <v>550895.9</v>
      </c>
      <c r="S28" s="17"/>
    </row>
    <row r="29" spans="1:23" ht="28.15" customHeight="1" x14ac:dyDescent="0.25">
      <c r="A29" s="18" t="s">
        <v>120</v>
      </c>
      <c r="B29" s="82" t="s">
        <v>42</v>
      </c>
      <c r="C29" s="30" t="s">
        <v>256</v>
      </c>
      <c r="D29" s="22">
        <v>42479</v>
      </c>
      <c r="E29" s="23" t="s">
        <v>22</v>
      </c>
      <c r="F29" s="23" t="s">
        <v>123</v>
      </c>
      <c r="G29" s="39">
        <v>16</v>
      </c>
      <c r="H29" s="39">
        <v>16</v>
      </c>
      <c r="I29" s="40">
        <v>280.8</v>
      </c>
      <c r="J29" s="39">
        <v>9</v>
      </c>
      <c r="K29" s="39">
        <v>7</v>
      </c>
      <c r="L29" s="39">
        <v>2</v>
      </c>
      <c r="M29" s="40">
        <v>280.8</v>
      </c>
      <c r="N29" s="40">
        <v>205.61</v>
      </c>
      <c r="O29" s="40">
        <v>75.19</v>
      </c>
      <c r="P29" s="19">
        <f>Q29+R29</f>
        <v>11017918.08</v>
      </c>
      <c r="Q29" s="19">
        <v>10467022.18</v>
      </c>
      <c r="R29" s="19">
        <v>550895.9</v>
      </c>
      <c r="S29" s="17"/>
      <c r="T29" s="84">
        <f>Q29/P29</f>
        <v>0.95000000036304499</v>
      </c>
    </row>
    <row r="30" spans="1:23" ht="39.75" customHeight="1" x14ac:dyDescent="0.25">
      <c r="A30" s="88" t="s">
        <v>95</v>
      </c>
      <c r="B30" s="89"/>
      <c r="C30" s="18" t="s">
        <v>19</v>
      </c>
      <c r="D30" s="18" t="s">
        <v>19</v>
      </c>
      <c r="E30" s="18" t="s">
        <v>19</v>
      </c>
      <c r="F30" s="18" t="s">
        <v>19</v>
      </c>
      <c r="G30" s="39">
        <f t="shared" ref="G30:R30" si="11">G31</f>
        <v>6</v>
      </c>
      <c r="H30" s="39">
        <f t="shared" si="11"/>
        <v>6</v>
      </c>
      <c r="I30" s="40">
        <f t="shared" si="11"/>
        <v>117.38</v>
      </c>
      <c r="J30" s="39">
        <f t="shared" si="11"/>
        <v>4</v>
      </c>
      <c r="K30" s="39">
        <f t="shared" si="11"/>
        <v>3</v>
      </c>
      <c r="L30" s="39">
        <f t="shared" si="11"/>
        <v>1</v>
      </c>
      <c r="M30" s="40">
        <f t="shared" si="11"/>
        <v>117.38</v>
      </c>
      <c r="N30" s="40">
        <f t="shared" si="11"/>
        <v>78.959999999999994</v>
      </c>
      <c r="O30" s="40">
        <f t="shared" si="11"/>
        <v>38.42</v>
      </c>
      <c r="P30" s="19">
        <f t="shared" si="11"/>
        <v>4878541.5999999996</v>
      </c>
      <c r="Q30" s="19">
        <f t="shared" si="11"/>
        <v>4634614.5199999996</v>
      </c>
      <c r="R30" s="19">
        <f t="shared" si="11"/>
        <v>243927.08</v>
      </c>
      <c r="S30" s="17"/>
    </row>
    <row r="31" spans="1:23" ht="26.25" customHeight="1" x14ac:dyDescent="0.25">
      <c r="A31" s="18" t="s">
        <v>121</v>
      </c>
      <c r="B31" s="82" t="s">
        <v>364</v>
      </c>
      <c r="C31" s="27">
        <v>547</v>
      </c>
      <c r="D31" s="22">
        <v>43265</v>
      </c>
      <c r="E31" s="23" t="s">
        <v>22</v>
      </c>
      <c r="F31" s="23" t="s">
        <v>123</v>
      </c>
      <c r="G31" s="39">
        <v>6</v>
      </c>
      <c r="H31" s="39">
        <v>6</v>
      </c>
      <c r="I31" s="40">
        <v>117.38</v>
      </c>
      <c r="J31" s="39">
        <v>4</v>
      </c>
      <c r="K31" s="39">
        <v>3</v>
      </c>
      <c r="L31" s="39">
        <v>1</v>
      </c>
      <c r="M31" s="40">
        <v>117.38</v>
      </c>
      <c r="N31" s="40">
        <v>78.959999999999994</v>
      </c>
      <c r="O31" s="40">
        <v>38.42</v>
      </c>
      <c r="P31" s="19">
        <v>4878541.5999999996</v>
      </c>
      <c r="Q31" s="19">
        <v>4634614.5199999996</v>
      </c>
      <c r="R31" s="19">
        <v>243927.08</v>
      </c>
      <c r="S31" s="17"/>
      <c r="T31" s="84">
        <f>Q31/P31</f>
        <v>0.95</v>
      </c>
    </row>
    <row r="32" spans="1:23" ht="29.45" customHeight="1" x14ac:dyDescent="0.25">
      <c r="A32" s="88" t="s">
        <v>76</v>
      </c>
      <c r="B32" s="89"/>
      <c r="C32" s="18" t="s">
        <v>19</v>
      </c>
      <c r="D32" s="18" t="s">
        <v>19</v>
      </c>
      <c r="E32" s="18" t="s">
        <v>19</v>
      </c>
      <c r="F32" s="18" t="s">
        <v>19</v>
      </c>
      <c r="G32" s="43">
        <f t="shared" ref="G32:P32" si="12">SUM(G33:G35)</f>
        <v>126</v>
      </c>
      <c r="H32" s="43">
        <f t="shared" si="12"/>
        <v>126</v>
      </c>
      <c r="I32" s="44">
        <f t="shared" si="12"/>
        <v>2046.29</v>
      </c>
      <c r="J32" s="43">
        <f t="shared" si="12"/>
        <v>51</v>
      </c>
      <c r="K32" s="43">
        <f t="shared" si="12"/>
        <v>33</v>
      </c>
      <c r="L32" s="43">
        <f t="shared" si="12"/>
        <v>18</v>
      </c>
      <c r="M32" s="44">
        <f t="shared" si="12"/>
        <v>1744.4699999999998</v>
      </c>
      <c r="N32" s="44">
        <f t="shared" si="12"/>
        <v>1021.2</v>
      </c>
      <c r="O32" s="44">
        <f t="shared" si="12"/>
        <v>723.27</v>
      </c>
      <c r="P32" s="20">
        <f t="shared" si="12"/>
        <v>82264320</v>
      </c>
      <c r="Q32" s="20">
        <f t="shared" ref="Q32" si="13">SUM(Q33:Q35)</f>
        <v>51826521.600000001</v>
      </c>
      <c r="R32" s="19">
        <f t="shared" ref="R32" si="14">SUM(R33:R35)</f>
        <v>30437798.399999999</v>
      </c>
      <c r="S32" s="28"/>
      <c r="T32" s="84">
        <f>Q32/P32</f>
        <v>0.63</v>
      </c>
    </row>
    <row r="33" spans="1:21" ht="28.9" customHeight="1" x14ac:dyDescent="0.25">
      <c r="A33" s="18" t="s">
        <v>162</v>
      </c>
      <c r="B33" s="82" t="s">
        <v>78</v>
      </c>
      <c r="C33" s="18">
        <v>1814</v>
      </c>
      <c r="D33" s="22">
        <v>43363</v>
      </c>
      <c r="E33" s="23" t="s">
        <v>22</v>
      </c>
      <c r="F33" s="23" t="s">
        <v>123</v>
      </c>
      <c r="G33" s="39">
        <v>43</v>
      </c>
      <c r="H33" s="39">
        <v>43</v>
      </c>
      <c r="I33" s="40">
        <v>627.87</v>
      </c>
      <c r="J33" s="39">
        <v>18</v>
      </c>
      <c r="K33" s="39">
        <v>15</v>
      </c>
      <c r="L33" s="39">
        <v>3</v>
      </c>
      <c r="M33" s="40">
        <v>627.87</v>
      </c>
      <c r="N33" s="40">
        <v>528.29</v>
      </c>
      <c r="O33" s="40">
        <v>99.58</v>
      </c>
      <c r="P33" s="19">
        <v>30137760</v>
      </c>
      <c r="Q33" s="19">
        <v>18986788.800000001</v>
      </c>
      <c r="R33" s="19">
        <v>11150971.199999999</v>
      </c>
      <c r="S33" s="28"/>
      <c r="T33" s="85">
        <f>M33*1.2*36000</f>
        <v>27123984</v>
      </c>
    </row>
    <row r="34" spans="1:21" ht="30" customHeight="1" x14ac:dyDescent="0.25">
      <c r="A34" s="18" t="s">
        <v>163</v>
      </c>
      <c r="B34" s="82" t="s">
        <v>365</v>
      </c>
      <c r="C34" s="31" t="s">
        <v>38</v>
      </c>
      <c r="D34" s="32">
        <v>41876</v>
      </c>
      <c r="E34" s="23" t="s">
        <v>22</v>
      </c>
      <c r="F34" s="23" t="s">
        <v>123</v>
      </c>
      <c r="G34" s="66">
        <v>15</v>
      </c>
      <c r="H34" s="66">
        <v>15</v>
      </c>
      <c r="I34" s="64">
        <v>559.51</v>
      </c>
      <c r="J34" s="66">
        <v>5</v>
      </c>
      <c r="K34" s="66">
        <v>0</v>
      </c>
      <c r="L34" s="66">
        <v>5</v>
      </c>
      <c r="M34" s="83">
        <v>257.69</v>
      </c>
      <c r="N34" s="64">
        <v>0</v>
      </c>
      <c r="O34" s="83">
        <v>257.69</v>
      </c>
      <c r="P34" s="19">
        <v>10898880</v>
      </c>
      <c r="Q34" s="19">
        <v>6866294.4000000004</v>
      </c>
      <c r="R34" s="19">
        <v>4032585.6</v>
      </c>
      <c r="S34" s="28"/>
      <c r="T34" s="85">
        <f>P34*0.3</f>
        <v>3269664</v>
      </c>
    </row>
    <row r="35" spans="1:21" ht="29.25" customHeight="1" x14ac:dyDescent="0.25">
      <c r="A35" s="18" t="s">
        <v>164</v>
      </c>
      <c r="B35" s="82" t="s">
        <v>85</v>
      </c>
      <c r="C35" s="18">
        <v>1814</v>
      </c>
      <c r="D35" s="22">
        <v>43363</v>
      </c>
      <c r="E35" s="23" t="s">
        <v>22</v>
      </c>
      <c r="F35" s="23" t="s">
        <v>123</v>
      </c>
      <c r="G35" s="39">
        <v>68</v>
      </c>
      <c r="H35" s="39">
        <v>68</v>
      </c>
      <c r="I35" s="40">
        <v>858.91</v>
      </c>
      <c r="J35" s="39">
        <v>28</v>
      </c>
      <c r="K35" s="39">
        <v>18</v>
      </c>
      <c r="L35" s="39">
        <v>10</v>
      </c>
      <c r="M35" s="40">
        <v>858.91</v>
      </c>
      <c r="N35" s="40">
        <v>492.91</v>
      </c>
      <c r="O35" s="40">
        <v>366</v>
      </c>
      <c r="P35" s="19">
        <v>41227680</v>
      </c>
      <c r="Q35" s="19">
        <v>25973438.399999999</v>
      </c>
      <c r="R35" s="19">
        <v>15254241.6</v>
      </c>
      <c r="S35" s="28"/>
      <c r="T35" s="85">
        <f>P35*0.3</f>
        <v>12368304</v>
      </c>
    </row>
    <row r="36" spans="1:21" ht="20.45" customHeight="1" x14ac:dyDescent="0.25">
      <c r="A36" s="88" t="s">
        <v>33</v>
      </c>
      <c r="B36" s="89"/>
      <c r="C36" s="18" t="s">
        <v>34</v>
      </c>
      <c r="D36" s="18" t="s">
        <v>34</v>
      </c>
      <c r="E36" s="18" t="s">
        <v>34</v>
      </c>
      <c r="F36" s="18" t="s">
        <v>34</v>
      </c>
      <c r="G36" s="39">
        <f>SUM(G37,G39,G43)</f>
        <v>122</v>
      </c>
      <c r="H36" s="39">
        <f t="shared" ref="H36:R36" si="15">SUM(H37,H39,H43)</f>
        <v>122</v>
      </c>
      <c r="I36" s="40">
        <f t="shared" si="15"/>
        <v>1937.7600000000002</v>
      </c>
      <c r="J36" s="39">
        <f t="shared" si="15"/>
        <v>44</v>
      </c>
      <c r="K36" s="39">
        <f t="shared" si="15"/>
        <v>28</v>
      </c>
      <c r="L36" s="39">
        <f t="shared" si="15"/>
        <v>16</v>
      </c>
      <c r="M36" s="40">
        <f t="shared" si="15"/>
        <v>1744.38</v>
      </c>
      <c r="N36" s="40">
        <f t="shared" si="15"/>
        <v>1029.3599999999999</v>
      </c>
      <c r="O36" s="40">
        <f t="shared" si="15"/>
        <v>715.02</v>
      </c>
      <c r="P36" s="19">
        <f t="shared" si="15"/>
        <v>83649250.079999998</v>
      </c>
      <c r="Q36" s="19">
        <f t="shared" si="15"/>
        <v>63530635.079999998</v>
      </c>
      <c r="R36" s="19">
        <f t="shared" si="15"/>
        <v>20118615</v>
      </c>
      <c r="S36" s="17"/>
      <c r="T36" s="84">
        <v>114687357.75</v>
      </c>
    </row>
    <row r="37" spans="1:21" ht="28.9" customHeight="1" x14ac:dyDescent="0.25">
      <c r="A37" s="88" t="s">
        <v>51</v>
      </c>
      <c r="B37" s="89"/>
      <c r="C37" s="18" t="s">
        <v>19</v>
      </c>
      <c r="D37" s="18" t="s">
        <v>19</v>
      </c>
      <c r="E37" s="18" t="s">
        <v>19</v>
      </c>
      <c r="F37" s="18" t="s">
        <v>19</v>
      </c>
      <c r="G37" s="39">
        <f t="shared" ref="G37:O37" si="16">SUM(G38)</f>
        <v>20</v>
      </c>
      <c r="H37" s="39">
        <f t="shared" si="16"/>
        <v>20</v>
      </c>
      <c r="I37" s="40">
        <f t="shared" si="16"/>
        <v>215.24</v>
      </c>
      <c r="J37" s="39">
        <f t="shared" si="16"/>
        <v>8</v>
      </c>
      <c r="K37" s="39">
        <f t="shared" si="16"/>
        <v>5</v>
      </c>
      <c r="L37" s="39">
        <f t="shared" si="16"/>
        <v>3</v>
      </c>
      <c r="M37" s="40">
        <f t="shared" si="16"/>
        <v>215.24</v>
      </c>
      <c r="N37" s="40">
        <f t="shared" si="16"/>
        <v>144.84</v>
      </c>
      <c r="O37" s="40">
        <f t="shared" si="16"/>
        <v>70.400000000000006</v>
      </c>
      <c r="P37" s="19">
        <f>P38</f>
        <v>9259212</v>
      </c>
      <c r="Q37" s="19">
        <f>Q38</f>
        <v>8796251.4000000004</v>
      </c>
      <c r="R37" s="19">
        <f>R38</f>
        <v>462960.6</v>
      </c>
      <c r="S37" s="17"/>
      <c r="T37" s="84">
        <f>Q37/P37</f>
        <v>0.95000000000000007</v>
      </c>
    </row>
    <row r="38" spans="1:21" ht="25.5" customHeight="1" x14ac:dyDescent="0.25">
      <c r="A38" s="18" t="s">
        <v>165</v>
      </c>
      <c r="B38" s="82" t="s">
        <v>54</v>
      </c>
      <c r="C38" s="18" t="s">
        <v>257</v>
      </c>
      <c r="D38" s="22">
        <v>43279</v>
      </c>
      <c r="E38" s="33" t="s">
        <v>123</v>
      </c>
      <c r="F38" s="33" t="s">
        <v>35</v>
      </c>
      <c r="G38" s="43">
        <v>20</v>
      </c>
      <c r="H38" s="43">
        <v>20</v>
      </c>
      <c r="I38" s="44">
        <v>215.24</v>
      </c>
      <c r="J38" s="43">
        <v>8</v>
      </c>
      <c r="K38" s="43">
        <v>5</v>
      </c>
      <c r="L38" s="43">
        <v>3</v>
      </c>
      <c r="M38" s="44">
        <v>215.24</v>
      </c>
      <c r="N38" s="44">
        <v>144.84</v>
      </c>
      <c r="O38" s="44">
        <v>70.400000000000006</v>
      </c>
      <c r="P38" s="19">
        <v>9259212</v>
      </c>
      <c r="Q38" s="19">
        <v>8796251.4000000004</v>
      </c>
      <c r="R38" s="19">
        <v>462960.6</v>
      </c>
      <c r="S38" s="17"/>
    </row>
    <row r="39" spans="1:21" ht="28.5" customHeight="1" x14ac:dyDescent="0.25">
      <c r="A39" s="88" t="s">
        <v>77</v>
      </c>
      <c r="B39" s="89"/>
      <c r="C39" s="18" t="s">
        <v>19</v>
      </c>
      <c r="D39" s="18" t="s">
        <v>19</v>
      </c>
      <c r="E39" s="18" t="s">
        <v>19</v>
      </c>
      <c r="F39" s="18" t="s">
        <v>19</v>
      </c>
      <c r="G39" s="43">
        <f t="shared" ref="G39:O39" si="17">SUM(G40:G42)</f>
        <v>18</v>
      </c>
      <c r="H39" s="43">
        <f t="shared" si="17"/>
        <v>18</v>
      </c>
      <c r="I39" s="44">
        <f t="shared" si="17"/>
        <v>419.95</v>
      </c>
      <c r="J39" s="43">
        <f t="shared" si="17"/>
        <v>8</v>
      </c>
      <c r="K39" s="43">
        <f t="shared" si="17"/>
        <v>6</v>
      </c>
      <c r="L39" s="43">
        <f t="shared" si="17"/>
        <v>2</v>
      </c>
      <c r="M39" s="44">
        <f t="shared" si="17"/>
        <v>226.57</v>
      </c>
      <c r="N39" s="44">
        <f t="shared" si="17"/>
        <v>179.47</v>
      </c>
      <c r="O39" s="44">
        <f t="shared" si="17"/>
        <v>47.1</v>
      </c>
      <c r="P39" s="19">
        <f>SUM(P40,P41,P42)</f>
        <v>10645428</v>
      </c>
      <c r="Q39" s="19">
        <f>SUM(Q40,Q41,Q42)</f>
        <v>10113156.6</v>
      </c>
      <c r="R39" s="19">
        <f>SUM(R40,R41,R42)</f>
        <v>532271.4</v>
      </c>
      <c r="S39" s="17"/>
      <c r="T39" s="84">
        <f>Q39/P39</f>
        <v>0.95</v>
      </c>
    </row>
    <row r="40" spans="1:21" ht="30.6" customHeight="1" x14ac:dyDescent="0.25">
      <c r="A40" s="18" t="s">
        <v>166</v>
      </c>
      <c r="B40" s="34" t="s">
        <v>93</v>
      </c>
      <c r="C40" s="18">
        <v>354</v>
      </c>
      <c r="D40" s="22">
        <v>43264</v>
      </c>
      <c r="E40" s="33" t="s">
        <v>123</v>
      </c>
      <c r="F40" s="33" t="s">
        <v>35</v>
      </c>
      <c r="G40" s="43">
        <v>1</v>
      </c>
      <c r="H40" s="43">
        <v>1</v>
      </c>
      <c r="I40" s="44">
        <v>229.48</v>
      </c>
      <c r="J40" s="43">
        <v>1</v>
      </c>
      <c r="K40" s="43">
        <v>1</v>
      </c>
      <c r="L40" s="43">
        <v>0</v>
      </c>
      <c r="M40" s="44">
        <v>36.1</v>
      </c>
      <c r="N40" s="44">
        <v>36.1</v>
      </c>
      <c r="O40" s="44">
        <v>0</v>
      </c>
      <c r="P40" s="19">
        <v>1379107.2</v>
      </c>
      <c r="Q40" s="19">
        <v>1310151.8400000001</v>
      </c>
      <c r="R40" s="19">
        <v>68955.360000000001</v>
      </c>
      <c r="S40" s="17"/>
    </row>
    <row r="41" spans="1:21" ht="30.6" customHeight="1" x14ac:dyDescent="0.25">
      <c r="A41" s="18" t="s">
        <v>167</v>
      </c>
      <c r="B41" s="34" t="s">
        <v>109</v>
      </c>
      <c r="C41" s="18">
        <v>353</v>
      </c>
      <c r="D41" s="22">
        <v>43264</v>
      </c>
      <c r="E41" s="33" t="s">
        <v>123</v>
      </c>
      <c r="F41" s="33" t="s">
        <v>35</v>
      </c>
      <c r="G41" s="43">
        <v>8</v>
      </c>
      <c r="H41" s="43">
        <v>8</v>
      </c>
      <c r="I41" s="44">
        <v>126.91</v>
      </c>
      <c r="J41" s="43">
        <v>4</v>
      </c>
      <c r="K41" s="43">
        <v>2</v>
      </c>
      <c r="L41" s="43">
        <v>2</v>
      </c>
      <c r="M41" s="44">
        <v>126.91</v>
      </c>
      <c r="N41" s="44">
        <v>79.81</v>
      </c>
      <c r="O41" s="44">
        <v>47.1</v>
      </c>
      <c r="P41" s="19">
        <v>5683485.5999999996</v>
      </c>
      <c r="Q41" s="19">
        <v>5399311.3200000003</v>
      </c>
      <c r="R41" s="19">
        <v>284174.28000000003</v>
      </c>
      <c r="S41" s="17"/>
    </row>
    <row r="42" spans="1:21" ht="27" customHeight="1" x14ac:dyDescent="0.25">
      <c r="A42" s="18" t="s">
        <v>168</v>
      </c>
      <c r="B42" s="34" t="s">
        <v>94</v>
      </c>
      <c r="C42" s="18">
        <v>356</v>
      </c>
      <c r="D42" s="22">
        <v>43264</v>
      </c>
      <c r="E42" s="33" t="s">
        <v>123</v>
      </c>
      <c r="F42" s="33" t="s">
        <v>35</v>
      </c>
      <c r="G42" s="43">
        <v>9</v>
      </c>
      <c r="H42" s="43">
        <v>9</v>
      </c>
      <c r="I42" s="44">
        <v>63.56</v>
      </c>
      <c r="J42" s="43">
        <v>3</v>
      </c>
      <c r="K42" s="43">
        <v>3</v>
      </c>
      <c r="L42" s="43">
        <v>0</v>
      </c>
      <c r="M42" s="44">
        <v>63.56</v>
      </c>
      <c r="N42" s="44">
        <v>63.56</v>
      </c>
      <c r="O42" s="44">
        <v>0</v>
      </c>
      <c r="P42" s="19">
        <v>3582835.2</v>
      </c>
      <c r="Q42" s="19">
        <v>3403693.44</v>
      </c>
      <c r="R42" s="19">
        <v>179141.76000000001</v>
      </c>
      <c r="S42" s="17"/>
    </row>
    <row r="43" spans="1:21" ht="30.6" customHeight="1" x14ac:dyDescent="0.25">
      <c r="A43" s="88" t="s">
        <v>76</v>
      </c>
      <c r="B43" s="89"/>
      <c r="C43" s="18" t="s">
        <v>19</v>
      </c>
      <c r="D43" s="18" t="s">
        <v>19</v>
      </c>
      <c r="E43" s="18" t="s">
        <v>19</v>
      </c>
      <c r="F43" s="18" t="s">
        <v>19</v>
      </c>
      <c r="G43" s="43">
        <f>SUM(G44:G45)</f>
        <v>84</v>
      </c>
      <c r="H43" s="43">
        <f t="shared" ref="H43:R43" si="18">SUM(H44:H45)</f>
        <v>84</v>
      </c>
      <c r="I43" s="44">
        <f t="shared" si="18"/>
        <v>1302.5700000000002</v>
      </c>
      <c r="J43" s="43">
        <f t="shared" si="18"/>
        <v>28</v>
      </c>
      <c r="K43" s="43">
        <f t="shared" si="18"/>
        <v>17</v>
      </c>
      <c r="L43" s="43">
        <f t="shared" si="18"/>
        <v>11</v>
      </c>
      <c r="M43" s="44">
        <f t="shared" si="18"/>
        <v>1302.5700000000002</v>
      </c>
      <c r="N43" s="44">
        <f t="shared" si="18"/>
        <v>705.05</v>
      </c>
      <c r="O43" s="44">
        <f t="shared" si="18"/>
        <v>597.52</v>
      </c>
      <c r="P43" s="19">
        <f t="shared" si="18"/>
        <v>63744610.079999998</v>
      </c>
      <c r="Q43" s="19">
        <f t="shared" si="18"/>
        <v>44621227.079999998</v>
      </c>
      <c r="R43" s="19">
        <f t="shared" si="18"/>
        <v>19123383</v>
      </c>
      <c r="S43" s="17"/>
    </row>
    <row r="44" spans="1:21" ht="29.25" customHeight="1" x14ac:dyDescent="0.25">
      <c r="A44" s="18" t="s">
        <v>169</v>
      </c>
      <c r="B44" s="82" t="s">
        <v>155</v>
      </c>
      <c r="C44" s="30" t="s">
        <v>254</v>
      </c>
      <c r="D44" s="22">
        <v>43367</v>
      </c>
      <c r="E44" s="33" t="s">
        <v>123</v>
      </c>
      <c r="F44" s="33" t="s">
        <v>35</v>
      </c>
      <c r="G44" s="39">
        <v>31</v>
      </c>
      <c r="H44" s="39">
        <v>31</v>
      </c>
      <c r="I44" s="40">
        <v>433.37</v>
      </c>
      <c r="J44" s="39">
        <v>11</v>
      </c>
      <c r="K44" s="39">
        <v>9</v>
      </c>
      <c r="L44" s="39">
        <v>2</v>
      </c>
      <c r="M44" s="40">
        <v>433.37</v>
      </c>
      <c r="N44" s="40">
        <v>317.05</v>
      </c>
      <c r="O44" s="40">
        <v>116.32</v>
      </c>
      <c r="P44" s="19">
        <f>Q44+R44</f>
        <v>22023010.079999998</v>
      </c>
      <c r="Q44" s="19">
        <v>15416107.08</v>
      </c>
      <c r="R44" s="19">
        <v>6606903</v>
      </c>
      <c r="S44" s="17"/>
      <c r="T44" s="84">
        <v>854875</v>
      </c>
      <c r="U44" s="84">
        <v>6606903</v>
      </c>
    </row>
    <row r="45" spans="1:21" ht="28.15" customHeight="1" x14ac:dyDescent="0.25">
      <c r="A45" s="18" t="s">
        <v>170</v>
      </c>
      <c r="B45" s="82" t="s">
        <v>115</v>
      </c>
      <c r="C45" s="30" t="s">
        <v>260</v>
      </c>
      <c r="D45" s="22">
        <v>43363</v>
      </c>
      <c r="E45" s="33" t="s">
        <v>138</v>
      </c>
      <c r="F45" s="33" t="s">
        <v>336</v>
      </c>
      <c r="G45" s="39">
        <v>53</v>
      </c>
      <c r="H45" s="39">
        <v>53</v>
      </c>
      <c r="I45" s="40">
        <v>869.2</v>
      </c>
      <c r="J45" s="39">
        <v>17</v>
      </c>
      <c r="K45" s="39">
        <v>8</v>
      </c>
      <c r="L45" s="39">
        <v>9</v>
      </c>
      <c r="M45" s="40">
        <v>869.2</v>
      </c>
      <c r="N45" s="40">
        <v>388</v>
      </c>
      <c r="O45" s="40">
        <v>481.2</v>
      </c>
      <c r="P45" s="19">
        <f>M45*1.2*40000</f>
        <v>41721600</v>
      </c>
      <c r="Q45" s="19">
        <v>29205120</v>
      </c>
      <c r="R45" s="19">
        <v>12516480</v>
      </c>
      <c r="S45" s="28"/>
      <c r="T45" s="85">
        <f>P45*0.5</f>
        <v>20860800</v>
      </c>
    </row>
    <row r="46" spans="1:21" ht="22.15" customHeight="1" x14ac:dyDescent="0.25">
      <c r="A46" s="91" t="s">
        <v>122</v>
      </c>
      <c r="B46" s="92"/>
      <c r="C46" s="18" t="s">
        <v>34</v>
      </c>
      <c r="D46" s="18" t="s">
        <v>34</v>
      </c>
      <c r="E46" s="18" t="s">
        <v>34</v>
      </c>
      <c r="F46" s="18" t="s">
        <v>34</v>
      </c>
      <c r="G46" s="39">
        <f>SUM(G48,G50)</f>
        <v>29</v>
      </c>
      <c r="H46" s="39">
        <f t="shared" ref="H46:P46" si="19">SUM(H48,H50)</f>
        <v>29</v>
      </c>
      <c r="I46" s="40">
        <f t="shared" si="19"/>
        <v>370.6</v>
      </c>
      <c r="J46" s="39">
        <f t="shared" si="19"/>
        <v>11</v>
      </c>
      <c r="K46" s="39">
        <f t="shared" si="19"/>
        <v>2</v>
      </c>
      <c r="L46" s="39">
        <f t="shared" si="19"/>
        <v>9</v>
      </c>
      <c r="M46" s="40">
        <f t="shared" si="19"/>
        <v>370.6</v>
      </c>
      <c r="N46" s="40">
        <f t="shared" si="19"/>
        <v>64.099999999999994</v>
      </c>
      <c r="O46" s="40">
        <f t="shared" si="19"/>
        <v>306.5</v>
      </c>
      <c r="P46" s="19">
        <f t="shared" si="19"/>
        <v>17988062.18</v>
      </c>
      <c r="Q46" s="19">
        <f t="shared" ref="Q46" si="20">SUM(Q48,Q50)</f>
        <v>12709943.030000001</v>
      </c>
      <c r="R46" s="19">
        <f t="shared" ref="R46" si="21">SUM(R48,R50)</f>
        <v>5278119.1499999994</v>
      </c>
      <c r="S46" s="17"/>
      <c r="T46" s="84">
        <v>99300056.969999999</v>
      </c>
    </row>
    <row r="47" spans="1:21" ht="28.9" customHeight="1" x14ac:dyDescent="0.25">
      <c r="A47" s="88" t="s">
        <v>51</v>
      </c>
      <c r="B47" s="89"/>
      <c r="C47" s="18" t="s">
        <v>19</v>
      </c>
      <c r="D47" s="18" t="s">
        <v>19</v>
      </c>
      <c r="E47" s="18" t="s">
        <v>19</v>
      </c>
      <c r="F47" s="18" t="s">
        <v>19</v>
      </c>
      <c r="G47" s="39">
        <f t="shared" ref="G47:O47" si="22">SUM(G48:G48)</f>
        <v>17</v>
      </c>
      <c r="H47" s="39">
        <f t="shared" si="22"/>
        <v>17</v>
      </c>
      <c r="I47" s="40">
        <f t="shared" si="22"/>
        <v>193.6</v>
      </c>
      <c r="J47" s="39">
        <f t="shared" si="22"/>
        <v>8</v>
      </c>
      <c r="K47" s="39">
        <f t="shared" si="22"/>
        <v>0</v>
      </c>
      <c r="L47" s="39">
        <f t="shared" si="22"/>
        <v>8</v>
      </c>
      <c r="M47" s="40">
        <f t="shared" si="22"/>
        <v>193.6</v>
      </c>
      <c r="N47" s="40">
        <f t="shared" si="22"/>
        <v>0</v>
      </c>
      <c r="O47" s="40">
        <f t="shared" si="22"/>
        <v>193.6</v>
      </c>
      <c r="P47" s="19">
        <f>R47+Q47</f>
        <v>8257582.0800000001</v>
      </c>
      <c r="Q47" s="19">
        <f>Q48</f>
        <v>7844702.9800000004</v>
      </c>
      <c r="R47" s="19">
        <f>SUM(R48:R48)</f>
        <v>412879.1</v>
      </c>
      <c r="S47" s="17"/>
    </row>
    <row r="48" spans="1:21" ht="28.15" customHeight="1" x14ac:dyDescent="0.25">
      <c r="A48" s="18" t="s">
        <v>171</v>
      </c>
      <c r="B48" s="82" t="s">
        <v>53</v>
      </c>
      <c r="C48" s="18" t="s">
        <v>258</v>
      </c>
      <c r="D48" s="22">
        <v>43279</v>
      </c>
      <c r="E48" s="33" t="s">
        <v>35</v>
      </c>
      <c r="F48" s="33" t="s">
        <v>40</v>
      </c>
      <c r="G48" s="43">
        <v>17</v>
      </c>
      <c r="H48" s="43">
        <v>17</v>
      </c>
      <c r="I48" s="44">
        <v>193.6</v>
      </c>
      <c r="J48" s="43">
        <v>8</v>
      </c>
      <c r="K48" s="43">
        <v>0</v>
      </c>
      <c r="L48" s="43">
        <v>8</v>
      </c>
      <c r="M48" s="44">
        <v>193.6</v>
      </c>
      <c r="N48" s="44">
        <v>0</v>
      </c>
      <c r="O48" s="44">
        <v>193.6</v>
      </c>
      <c r="P48" s="19">
        <f>M48*1.2*35544</f>
        <v>8257582.0800000001</v>
      </c>
      <c r="Q48" s="19">
        <v>7844702.9800000004</v>
      </c>
      <c r="R48" s="19">
        <v>412879.1</v>
      </c>
      <c r="S48" s="17"/>
    </row>
    <row r="49" spans="1:23" ht="28.9" customHeight="1" x14ac:dyDescent="0.25">
      <c r="A49" s="88" t="s">
        <v>30</v>
      </c>
      <c r="B49" s="89"/>
      <c r="C49" s="18" t="s">
        <v>19</v>
      </c>
      <c r="D49" s="18" t="s">
        <v>19</v>
      </c>
      <c r="E49" s="18" t="s">
        <v>19</v>
      </c>
      <c r="F49" s="18" t="s">
        <v>19</v>
      </c>
      <c r="G49" s="39">
        <f>SUM(G50)</f>
        <v>12</v>
      </c>
      <c r="H49" s="39">
        <f>SUM(H50)</f>
        <v>12</v>
      </c>
      <c r="I49" s="40">
        <f>I50</f>
        <v>177</v>
      </c>
      <c r="J49" s="39">
        <f>J50</f>
        <v>3</v>
      </c>
      <c r="K49" s="39">
        <f t="shared" ref="K49:L49" si="23">K50</f>
        <v>2</v>
      </c>
      <c r="L49" s="39">
        <f t="shared" si="23"/>
        <v>1</v>
      </c>
      <c r="M49" s="40">
        <f>M50</f>
        <v>177</v>
      </c>
      <c r="N49" s="40">
        <f t="shared" ref="N49:R49" si="24">N50</f>
        <v>64.099999999999994</v>
      </c>
      <c r="O49" s="40">
        <f t="shared" si="24"/>
        <v>112.9</v>
      </c>
      <c r="P49" s="19">
        <f t="shared" si="24"/>
        <v>9730480.0999999996</v>
      </c>
      <c r="Q49" s="19">
        <f t="shared" si="24"/>
        <v>4865240.05</v>
      </c>
      <c r="R49" s="19">
        <f t="shared" si="24"/>
        <v>4865240.05</v>
      </c>
      <c r="S49" s="17"/>
    </row>
    <row r="50" spans="1:23" ht="27" customHeight="1" x14ac:dyDescent="0.25">
      <c r="A50" s="18" t="s">
        <v>172</v>
      </c>
      <c r="B50" s="82" t="s">
        <v>87</v>
      </c>
      <c r="C50" s="30" t="s">
        <v>262</v>
      </c>
      <c r="D50" s="22">
        <v>43145</v>
      </c>
      <c r="E50" s="33" t="s">
        <v>35</v>
      </c>
      <c r="F50" s="33" t="s">
        <v>40</v>
      </c>
      <c r="G50" s="39">
        <v>12</v>
      </c>
      <c r="H50" s="39">
        <v>12</v>
      </c>
      <c r="I50" s="40">
        <v>177</v>
      </c>
      <c r="J50" s="39">
        <v>3</v>
      </c>
      <c r="K50" s="39">
        <v>2</v>
      </c>
      <c r="L50" s="39">
        <v>1</v>
      </c>
      <c r="M50" s="44">
        <v>177</v>
      </c>
      <c r="N50" s="40">
        <v>64.099999999999994</v>
      </c>
      <c r="O50" s="40">
        <v>112.9</v>
      </c>
      <c r="P50" s="19">
        <f>Q50+R50</f>
        <v>9730480.0999999996</v>
      </c>
      <c r="Q50" s="19">
        <v>4865240.05</v>
      </c>
      <c r="R50" s="19">
        <v>4865240.05</v>
      </c>
      <c r="S50" s="28"/>
      <c r="T50" s="84">
        <f>Q50/P50</f>
        <v>0.5</v>
      </c>
    </row>
    <row r="51" spans="1:23" ht="23.25" customHeight="1" x14ac:dyDescent="0.25">
      <c r="A51" s="91" t="s">
        <v>124</v>
      </c>
      <c r="B51" s="92"/>
      <c r="C51" s="18" t="s">
        <v>34</v>
      </c>
      <c r="D51" s="18" t="s">
        <v>34</v>
      </c>
      <c r="E51" s="18" t="s">
        <v>34</v>
      </c>
      <c r="F51" s="18" t="s">
        <v>34</v>
      </c>
      <c r="G51" s="67">
        <f>SUM(G53,G55,G57)</f>
        <v>19</v>
      </c>
      <c r="H51" s="67">
        <f>SUM(H53,H55,H57)</f>
        <v>17</v>
      </c>
      <c r="I51" s="68">
        <f>SUM(I53,I55,I57)</f>
        <v>643.23</v>
      </c>
      <c r="J51" s="67">
        <f t="shared" ref="J51:R51" si="25">SUM(J53,J55,J57)</f>
        <v>13</v>
      </c>
      <c r="K51" s="67">
        <f t="shared" si="25"/>
        <v>10</v>
      </c>
      <c r="L51" s="67">
        <f t="shared" si="25"/>
        <v>3</v>
      </c>
      <c r="M51" s="68">
        <f t="shared" si="25"/>
        <v>428.02000000000004</v>
      </c>
      <c r="N51" s="68">
        <f t="shared" si="25"/>
        <v>328.7</v>
      </c>
      <c r="O51" s="68">
        <f t="shared" si="25"/>
        <v>99.32</v>
      </c>
      <c r="P51" s="69">
        <f t="shared" si="25"/>
        <v>19201717</v>
      </c>
      <c r="Q51" s="69">
        <f t="shared" si="25"/>
        <v>16006392.029999999</v>
      </c>
      <c r="R51" s="69">
        <f t="shared" si="25"/>
        <v>3195324.9699999997</v>
      </c>
      <c r="S51" s="17"/>
      <c r="T51" s="84">
        <v>96003607.969999999</v>
      </c>
    </row>
    <row r="52" spans="1:23" ht="28.9" customHeight="1" x14ac:dyDescent="0.25">
      <c r="A52" s="88" t="s">
        <v>77</v>
      </c>
      <c r="B52" s="89"/>
      <c r="C52" s="18" t="s">
        <v>19</v>
      </c>
      <c r="D52" s="18" t="s">
        <v>19</v>
      </c>
      <c r="E52" s="18" t="s">
        <v>19</v>
      </c>
      <c r="F52" s="18" t="s">
        <v>19</v>
      </c>
      <c r="G52" s="43">
        <f>SUM(G53)</f>
        <v>4</v>
      </c>
      <c r="H52" s="43">
        <f t="shared" ref="H52:P52" si="26">SUM(H53)</f>
        <v>4</v>
      </c>
      <c r="I52" s="44">
        <f t="shared" si="26"/>
        <v>113.1</v>
      </c>
      <c r="J52" s="43">
        <f t="shared" si="26"/>
        <v>4</v>
      </c>
      <c r="K52" s="43">
        <f t="shared" si="26"/>
        <v>4</v>
      </c>
      <c r="L52" s="43">
        <f t="shared" si="26"/>
        <v>0</v>
      </c>
      <c r="M52" s="44">
        <f t="shared" si="26"/>
        <v>113.1</v>
      </c>
      <c r="N52" s="44">
        <f t="shared" si="26"/>
        <v>113.1</v>
      </c>
      <c r="O52" s="44">
        <f t="shared" si="26"/>
        <v>0</v>
      </c>
      <c r="P52" s="19">
        <f t="shared" si="26"/>
        <v>4824031.68</v>
      </c>
      <c r="Q52" s="19">
        <f>Q53</f>
        <v>4582830.0999999996</v>
      </c>
      <c r="R52" s="19">
        <f>R53</f>
        <v>241201.58</v>
      </c>
      <c r="S52" s="17"/>
    </row>
    <row r="53" spans="1:23" ht="25.9" customHeight="1" x14ac:dyDescent="0.25">
      <c r="A53" s="18" t="s">
        <v>173</v>
      </c>
      <c r="B53" s="34" t="s">
        <v>92</v>
      </c>
      <c r="C53" s="18">
        <v>347</v>
      </c>
      <c r="D53" s="22">
        <v>43264</v>
      </c>
      <c r="E53" s="33" t="s">
        <v>40</v>
      </c>
      <c r="F53" s="33" t="s">
        <v>44</v>
      </c>
      <c r="G53" s="43">
        <v>4</v>
      </c>
      <c r="H53" s="43">
        <v>4</v>
      </c>
      <c r="I53" s="44">
        <v>113.1</v>
      </c>
      <c r="J53" s="43">
        <v>4</v>
      </c>
      <c r="K53" s="43">
        <v>4</v>
      </c>
      <c r="L53" s="43">
        <v>0</v>
      </c>
      <c r="M53" s="44">
        <v>113.1</v>
      </c>
      <c r="N53" s="44">
        <v>113.1</v>
      </c>
      <c r="O53" s="44">
        <v>0</v>
      </c>
      <c r="P53" s="19">
        <f>Q53+R53</f>
        <v>4824031.68</v>
      </c>
      <c r="Q53" s="19">
        <v>4582830.0999999996</v>
      </c>
      <c r="R53" s="19">
        <v>241201.58</v>
      </c>
      <c r="S53" s="17"/>
    </row>
    <row r="54" spans="1:23" ht="27.6" customHeight="1" x14ac:dyDescent="0.25">
      <c r="A54" s="88" t="s">
        <v>28</v>
      </c>
      <c r="B54" s="89"/>
      <c r="C54" s="18" t="s">
        <v>19</v>
      </c>
      <c r="D54" s="18" t="s">
        <v>19</v>
      </c>
      <c r="E54" s="18" t="s">
        <v>19</v>
      </c>
      <c r="F54" s="18" t="s">
        <v>19</v>
      </c>
      <c r="G54" s="43">
        <f t="shared" ref="G54:P54" si="27">SUM(G55:G55)</f>
        <v>9</v>
      </c>
      <c r="H54" s="43">
        <f t="shared" si="27"/>
        <v>9</v>
      </c>
      <c r="I54" s="44">
        <f t="shared" si="27"/>
        <v>303.83</v>
      </c>
      <c r="J54" s="43">
        <f t="shared" si="27"/>
        <v>7</v>
      </c>
      <c r="K54" s="43">
        <f t="shared" si="27"/>
        <v>4</v>
      </c>
      <c r="L54" s="43">
        <f t="shared" si="27"/>
        <v>3</v>
      </c>
      <c r="M54" s="44">
        <f t="shared" si="27"/>
        <v>220.63</v>
      </c>
      <c r="N54" s="44">
        <f t="shared" si="27"/>
        <v>121.31</v>
      </c>
      <c r="O54" s="44">
        <f t="shared" si="27"/>
        <v>99.32</v>
      </c>
      <c r="P54" s="20">
        <f t="shared" si="27"/>
        <v>9410487.2599999998</v>
      </c>
      <c r="Q54" s="20">
        <f>Q55</f>
        <v>8939962.9000000004</v>
      </c>
      <c r="R54" s="20">
        <f>R55</f>
        <v>470524.36</v>
      </c>
      <c r="S54" s="17"/>
    </row>
    <row r="55" spans="1:23" ht="27" customHeight="1" x14ac:dyDescent="0.25">
      <c r="A55" s="18" t="s">
        <v>174</v>
      </c>
      <c r="B55" s="82" t="s">
        <v>41</v>
      </c>
      <c r="C55" s="30" t="s">
        <v>256</v>
      </c>
      <c r="D55" s="22">
        <v>42479</v>
      </c>
      <c r="E55" s="33" t="s">
        <v>40</v>
      </c>
      <c r="F55" s="33" t="s">
        <v>44</v>
      </c>
      <c r="G55" s="39">
        <v>9</v>
      </c>
      <c r="H55" s="39">
        <v>9</v>
      </c>
      <c r="I55" s="40">
        <v>303.83</v>
      </c>
      <c r="J55" s="39">
        <v>7</v>
      </c>
      <c r="K55" s="39">
        <v>4</v>
      </c>
      <c r="L55" s="39">
        <v>3</v>
      </c>
      <c r="M55" s="40">
        <v>220.63</v>
      </c>
      <c r="N55" s="40">
        <v>121.31</v>
      </c>
      <c r="O55" s="40">
        <v>99.32</v>
      </c>
      <c r="P55" s="19">
        <f>Q55+R55</f>
        <v>9410487.2599999998</v>
      </c>
      <c r="Q55" s="19">
        <v>8939962.9000000004</v>
      </c>
      <c r="R55" s="19">
        <v>470524.36</v>
      </c>
      <c r="S55" s="17"/>
    </row>
    <row r="56" spans="1:23" ht="27" customHeight="1" x14ac:dyDescent="0.25">
      <c r="A56" s="88" t="s">
        <v>30</v>
      </c>
      <c r="B56" s="89"/>
      <c r="C56" s="18" t="s">
        <v>19</v>
      </c>
      <c r="D56" s="18" t="s">
        <v>19</v>
      </c>
      <c r="E56" s="18" t="s">
        <v>19</v>
      </c>
      <c r="F56" s="18" t="s">
        <v>19</v>
      </c>
      <c r="G56" s="39">
        <f>SUM(G57)</f>
        <v>6</v>
      </c>
      <c r="H56" s="39">
        <f>SUM(H57)</f>
        <v>4</v>
      </c>
      <c r="I56" s="40">
        <f>I57</f>
        <v>226.3</v>
      </c>
      <c r="J56" s="39">
        <f>J57</f>
        <v>2</v>
      </c>
      <c r="K56" s="39">
        <f t="shared" ref="K56:L56" si="28">K57</f>
        <v>2</v>
      </c>
      <c r="L56" s="39">
        <f t="shared" si="28"/>
        <v>0</v>
      </c>
      <c r="M56" s="40">
        <f>M57</f>
        <v>94.29</v>
      </c>
      <c r="N56" s="40">
        <f t="shared" ref="N56:R56" si="29">N57</f>
        <v>94.29</v>
      </c>
      <c r="O56" s="40">
        <f t="shared" si="29"/>
        <v>0</v>
      </c>
      <c r="P56" s="19">
        <f t="shared" si="29"/>
        <v>4967198.0599999996</v>
      </c>
      <c r="Q56" s="19">
        <f t="shared" si="29"/>
        <v>2483599.0299999998</v>
      </c>
      <c r="R56" s="19">
        <f t="shared" si="29"/>
        <v>2483599.0299999998</v>
      </c>
      <c r="S56" s="17"/>
    </row>
    <row r="57" spans="1:23" s="75" customFormat="1" ht="27" customHeight="1" x14ac:dyDescent="0.25">
      <c r="A57" s="70" t="s">
        <v>175</v>
      </c>
      <c r="B57" s="71" t="s">
        <v>398</v>
      </c>
      <c r="C57" s="72" t="s">
        <v>260</v>
      </c>
      <c r="D57" s="73">
        <v>43363</v>
      </c>
      <c r="E57" s="74" t="s">
        <v>40</v>
      </c>
      <c r="F57" s="74" t="s">
        <v>44</v>
      </c>
      <c r="G57" s="67">
        <v>6</v>
      </c>
      <c r="H57" s="67">
        <v>4</v>
      </c>
      <c r="I57" s="68">
        <v>226.3</v>
      </c>
      <c r="J57" s="67">
        <v>2</v>
      </c>
      <c r="K57" s="67">
        <v>2</v>
      </c>
      <c r="L57" s="67">
        <v>0</v>
      </c>
      <c r="M57" s="68">
        <v>94.29</v>
      </c>
      <c r="N57" s="68">
        <v>94.29</v>
      </c>
      <c r="O57" s="68">
        <v>0</v>
      </c>
      <c r="P57" s="69">
        <f>Q57+R57</f>
        <v>4967198.0599999996</v>
      </c>
      <c r="Q57" s="69">
        <v>2483599.0299999998</v>
      </c>
      <c r="R57" s="69">
        <v>2483599.0299999998</v>
      </c>
      <c r="S57" s="17"/>
      <c r="T57" s="84"/>
      <c r="U57" s="84"/>
      <c r="V57" s="84"/>
      <c r="W57" s="84"/>
    </row>
    <row r="58" spans="1:23" ht="18.75" customHeight="1" x14ac:dyDescent="0.25">
      <c r="A58" s="91" t="s">
        <v>125</v>
      </c>
      <c r="B58" s="92"/>
      <c r="C58" s="18" t="s">
        <v>34</v>
      </c>
      <c r="D58" s="18" t="s">
        <v>34</v>
      </c>
      <c r="E58" s="18" t="s">
        <v>34</v>
      </c>
      <c r="F58" s="18" t="s">
        <v>34</v>
      </c>
      <c r="G58" s="39">
        <f>SUM(G59,G62,G64)</f>
        <v>120</v>
      </c>
      <c r="H58" s="39">
        <f t="shared" ref="H58:P58" si="30">SUM(H59,H62,H64)</f>
        <v>120</v>
      </c>
      <c r="I58" s="40">
        <f t="shared" si="30"/>
        <v>1859.08</v>
      </c>
      <c r="J58" s="39">
        <f t="shared" si="30"/>
        <v>49</v>
      </c>
      <c r="K58" s="39">
        <f t="shared" si="30"/>
        <v>33</v>
      </c>
      <c r="L58" s="39">
        <f t="shared" si="30"/>
        <v>16</v>
      </c>
      <c r="M58" s="40">
        <f t="shared" si="30"/>
        <v>1859.08</v>
      </c>
      <c r="N58" s="40">
        <f t="shared" si="30"/>
        <v>1385</v>
      </c>
      <c r="O58" s="40">
        <f t="shared" si="30"/>
        <v>474.08</v>
      </c>
      <c r="P58" s="19">
        <f t="shared" si="30"/>
        <v>79294967.429999992</v>
      </c>
      <c r="Q58" s="19">
        <f t="shared" ref="Q58" si="31">SUM(Q59,Q62,Q64)</f>
        <v>75330219.060000002</v>
      </c>
      <c r="R58" s="19">
        <f t="shared" ref="R58" si="32">SUM(R59,R62,R64)</f>
        <v>3964748.37</v>
      </c>
      <c r="S58" s="17"/>
    </row>
    <row r="59" spans="1:23" ht="28.5" customHeight="1" x14ac:dyDescent="0.25">
      <c r="A59" s="88" t="s">
        <v>26</v>
      </c>
      <c r="B59" s="89"/>
      <c r="C59" s="18" t="s">
        <v>19</v>
      </c>
      <c r="D59" s="18" t="s">
        <v>19</v>
      </c>
      <c r="E59" s="18" t="s">
        <v>19</v>
      </c>
      <c r="F59" s="18" t="s">
        <v>19</v>
      </c>
      <c r="G59" s="39">
        <f>SUM(G60:G61)</f>
        <v>61</v>
      </c>
      <c r="H59" s="39">
        <f t="shared" ref="H59:P59" si="33">SUM(H60:H61)</f>
        <v>61</v>
      </c>
      <c r="I59" s="40">
        <f t="shared" si="33"/>
        <v>785.86</v>
      </c>
      <c r="J59" s="39">
        <f t="shared" si="33"/>
        <v>22</v>
      </c>
      <c r="K59" s="39">
        <f t="shared" si="33"/>
        <v>12</v>
      </c>
      <c r="L59" s="39">
        <f t="shared" si="33"/>
        <v>10</v>
      </c>
      <c r="M59" s="40">
        <f t="shared" si="33"/>
        <v>785.86</v>
      </c>
      <c r="N59" s="40">
        <f t="shared" si="33"/>
        <v>553.86</v>
      </c>
      <c r="O59" s="40">
        <f t="shared" si="33"/>
        <v>232</v>
      </c>
      <c r="P59" s="19">
        <f t="shared" si="33"/>
        <v>33519129.41</v>
      </c>
      <c r="Q59" s="19">
        <f t="shared" ref="Q59" si="34">SUM(Q60:Q61)</f>
        <v>31843172.939999998</v>
      </c>
      <c r="R59" s="19">
        <f t="shared" ref="R59" si="35">SUM(R60:R61)</f>
        <v>1675956.47</v>
      </c>
      <c r="S59" s="17"/>
    </row>
    <row r="60" spans="1:23" ht="27" customHeight="1" x14ac:dyDescent="0.25">
      <c r="A60" s="18" t="s">
        <v>176</v>
      </c>
      <c r="B60" s="34" t="s">
        <v>351</v>
      </c>
      <c r="C60" s="27">
        <v>526</v>
      </c>
      <c r="D60" s="22">
        <v>43258</v>
      </c>
      <c r="E60" s="33" t="s">
        <v>44</v>
      </c>
      <c r="F60" s="33" t="s">
        <v>148</v>
      </c>
      <c r="G60" s="39">
        <v>37</v>
      </c>
      <c r="H60" s="39">
        <v>37</v>
      </c>
      <c r="I60" s="40">
        <v>385</v>
      </c>
      <c r="J60" s="39">
        <v>11</v>
      </c>
      <c r="K60" s="39">
        <v>6</v>
      </c>
      <c r="L60" s="39">
        <v>5</v>
      </c>
      <c r="M60" s="44">
        <v>385</v>
      </c>
      <c r="N60" s="40">
        <v>213.6</v>
      </c>
      <c r="O60" s="40">
        <v>171.4</v>
      </c>
      <c r="P60" s="19">
        <f>Q60+R60</f>
        <v>16421328</v>
      </c>
      <c r="Q60" s="19">
        <v>15600261.6</v>
      </c>
      <c r="R60" s="19">
        <v>821066.4</v>
      </c>
      <c r="S60" s="17"/>
    </row>
    <row r="61" spans="1:23" ht="27.6" customHeight="1" x14ac:dyDescent="0.25">
      <c r="A61" s="18" t="s">
        <v>177</v>
      </c>
      <c r="B61" s="82" t="s">
        <v>362</v>
      </c>
      <c r="C61" s="35">
        <v>547</v>
      </c>
      <c r="D61" s="36">
        <v>43265</v>
      </c>
      <c r="E61" s="33" t="s">
        <v>44</v>
      </c>
      <c r="F61" s="33" t="s">
        <v>148</v>
      </c>
      <c r="G61" s="39">
        <v>24</v>
      </c>
      <c r="H61" s="39">
        <v>24</v>
      </c>
      <c r="I61" s="40">
        <v>400.86</v>
      </c>
      <c r="J61" s="39">
        <v>11</v>
      </c>
      <c r="K61" s="39">
        <v>6</v>
      </c>
      <c r="L61" s="39">
        <v>5</v>
      </c>
      <c r="M61" s="44">
        <v>400.86</v>
      </c>
      <c r="N61" s="40">
        <v>340.26</v>
      </c>
      <c r="O61" s="40">
        <v>60.6</v>
      </c>
      <c r="P61" s="19">
        <f>Q61+R61</f>
        <v>17097801.41</v>
      </c>
      <c r="Q61" s="19">
        <v>16242911.34</v>
      </c>
      <c r="R61" s="19">
        <v>854890.07</v>
      </c>
      <c r="S61" s="17"/>
    </row>
    <row r="62" spans="1:23" ht="27.75" customHeight="1" x14ac:dyDescent="0.25">
      <c r="A62" s="88" t="s">
        <v>27</v>
      </c>
      <c r="B62" s="89"/>
      <c r="C62" s="18" t="s">
        <v>19</v>
      </c>
      <c r="D62" s="18" t="s">
        <v>19</v>
      </c>
      <c r="E62" s="18" t="s">
        <v>19</v>
      </c>
      <c r="F62" s="18" t="s">
        <v>19</v>
      </c>
      <c r="G62" s="39">
        <f t="shared" ref="G62:O62" si="36">SUM(G63:G63)</f>
        <v>5</v>
      </c>
      <c r="H62" s="39">
        <f t="shared" si="36"/>
        <v>5</v>
      </c>
      <c r="I62" s="40">
        <f t="shared" si="36"/>
        <v>139.22</v>
      </c>
      <c r="J62" s="39">
        <f t="shared" si="36"/>
        <v>3</v>
      </c>
      <c r="K62" s="39">
        <f t="shared" si="36"/>
        <v>1</v>
      </c>
      <c r="L62" s="39">
        <f t="shared" si="36"/>
        <v>2</v>
      </c>
      <c r="M62" s="40">
        <f t="shared" si="36"/>
        <v>139.22</v>
      </c>
      <c r="N62" s="40">
        <f t="shared" si="36"/>
        <v>53.94</v>
      </c>
      <c r="O62" s="40">
        <f t="shared" si="36"/>
        <v>85.28</v>
      </c>
      <c r="P62" s="19">
        <f>P63</f>
        <v>5938122.8199999994</v>
      </c>
      <c r="Q62" s="19">
        <f>Q63</f>
        <v>5641216.6799999997</v>
      </c>
      <c r="R62" s="19">
        <f>R63</f>
        <v>296906.14</v>
      </c>
      <c r="S62" s="17"/>
    </row>
    <row r="63" spans="1:23" ht="27.75" customHeight="1" x14ac:dyDescent="0.25">
      <c r="A63" s="18" t="s">
        <v>178</v>
      </c>
      <c r="B63" s="82" t="s">
        <v>352</v>
      </c>
      <c r="C63" s="27">
        <v>655</v>
      </c>
      <c r="D63" s="22">
        <v>43098</v>
      </c>
      <c r="E63" s="33" t="s">
        <v>44</v>
      </c>
      <c r="F63" s="33" t="s">
        <v>148</v>
      </c>
      <c r="G63" s="39">
        <v>5</v>
      </c>
      <c r="H63" s="39">
        <v>5</v>
      </c>
      <c r="I63" s="40">
        <v>139.22</v>
      </c>
      <c r="J63" s="39">
        <f>K63+L63</f>
        <v>3</v>
      </c>
      <c r="K63" s="39">
        <v>1</v>
      </c>
      <c r="L63" s="39">
        <v>2</v>
      </c>
      <c r="M63" s="40">
        <f>N63+O63</f>
        <v>139.22</v>
      </c>
      <c r="N63" s="40">
        <v>53.94</v>
      </c>
      <c r="O63" s="40">
        <v>85.28</v>
      </c>
      <c r="P63" s="19">
        <f>Q63+R63</f>
        <v>5938122.8199999994</v>
      </c>
      <c r="Q63" s="19">
        <v>5641216.6799999997</v>
      </c>
      <c r="R63" s="19">
        <v>296906.14</v>
      </c>
      <c r="S63" s="17"/>
    </row>
    <row r="64" spans="1:23" ht="26.25" customHeight="1" x14ac:dyDescent="0.25">
      <c r="A64" s="88" t="s">
        <v>37</v>
      </c>
      <c r="B64" s="89"/>
      <c r="C64" s="18" t="s">
        <v>19</v>
      </c>
      <c r="D64" s="18" t="s">
        <v>19</v>
      </c>
      <c r="E64" s="18" t="s">
        <v>19</v>
      </c>
      <c r="F64" s="18" t="s">
        <v>19</v>
      </c>
      <c r="G64" s="39">
        <v>54</v>
      </c>
      <c r="H64" s="39">
        <v>54</v>
      </c>
      <c r="I64" s="40">
        <v>934</v>
      </c>
      <c r="J64" s="39">
        <v>24</v>
      </c>
      <c r="K64" s="39">
        <v>20</v>
      </c>
      <c r="L64" s="39">
        <v>4</v>
      </c>
      <c r="M64" s="40">
        <v>934</v>
      </c>
      <c r="N64" s="40">
        <v>777.2</v>
      </c>
      <c r="O64" s="40">
        <v>156.80000000000001</v>
      </c>
      <c r="P64" s="19">
        <f>P65</f>
        <v>39837715.199999996</v>
      </c>
      <c r="Q64" s="19">
        <f>Q65</f>
        <v>37845829.439999998</v>
      </c>
      <c r="R64" s="19">
        <f>R65</f>
        <v>1991885.76</v>
      </c>
      <c r="S64" s="17"/>
    </row>
    <row r="65" spans="1:20" ht="26.25" customHeight="1" x14ac:dyDescent="0.25">
      <c r="A65" s="18" t="s">
        <v>179</v>
      </c>
      <c r="B65" s="77" t="s">
        <v>43</v>
      </c>
      <c r="C65" s="30" t="s">
        <v>261</v>
      </c>
      <c r="D65" s="22">
        <v>43175</v>
      </c>
      <c r="E65" s="33" t="s">
        <v>44</v>
      </c>
      <c r="F65" s="33" t="s">
        <v>148</v>
      </c>
      <c r="G65" s="39">
        <v>54</v>
      </c>
      <c r="H65" s="39">
        <v>54</v>
      </c>
      <c r="I65" s="40">
        <v>934</v>
      </c>
      <c r="J65" s="39">
        <v>24</v>
      </c>
      <c r="K65" s="39">
        <v>20</v>
      </c>
      <c r="L65" s="39">
        <v>4</v>
      </c>
      <c r="M65" s="40">
        <v>934</v>
      </c>
      <c r="N65" s="40">
        <v>777.2</v>
      </c>
      <c r="O65" s="40">
        <v>156.80000000000001</v>
      </c>
      <c r="P65" s="19">
        <f>Q65+R65</f>
        <v>39837715.199999996</v>
      </c>
      <c r="Q65" s="19">
        <v>37845829.439999998</v>
      </c>
      <c r="R65" s="19">
        <v>1991885.76</v>
      </c>
      <c r="S65" s="17"/>
    </row>
    <row r="66" spans="1:20" ht="22.9" customHeight="1" x14ac:dyDescent="0.25">
      <c r="A66" s="91" t="s">
        <v>126</v>
      </c>
      <c r="B66" s="92"/>
      <c r="C66" s="18" t="s">
        <v>34</v>
      </c>
      <c r="D66" s="18" t="s">
        <v>34</v>
      </c>
      <c r="E66" s="18" t="s">
        <v>34</v>
      </c>
      <c r="F66" s="18" t="s">
        <v>34</v>
      </c>
      <c r="G66" s="43">
        <f>SUM(G68:G71,G73:G75,G77:G78,G80:G81)</f>
        <v>211</v>
      </c>
      <c r="H66" s="43">
        <f t="shared" ref="H66:O66" si="37">SUM(H68:H71,H73:H75,H77:H78,H80:H81)</f>
        <v>211</v>
      </c>
      <c r="I66" s="44">
        <f t="shared" si="37"/>
        <v>3219.85</v>
      </c>
      <c r="J66" s="43">
        <f t="shared" si="37"/>
        <v>105</v>
      </c>
      <c r="K66" s="43">
        <f t="shared" si="37"/>
        <v>75</v>
      </c>
      <c r="L66" s="43">
        <f t="shared" si="37"/>
        <v>30</v>
      </c>
      <c r="M66" s="44">
        <f t="shared" si="37"/>
        <v>3155.0099999999998</v>
      </c>
      <c r="N66" s="44">
        <f t="shared" si="37"/>
        <v>2169.7300000000005</v>
      </c>
      <c r="O66" s="44">
        <f t="shared" si="37"/>
        <v>985.28</v>
      </c>
      <c r="P66" s="19">
        <f>SUM(P67,P72,P76,P79)</f>
        <v>142963403.42399999</v>
      </c>
      <c r="Q66" s="19">
        <f t="shared" ref="Q66" si="38">SUM(Q68:Q71,Q73:Q75,Q77:Q78,Q80:Q81)</f>
        <v>113423809.25</v>
      </c>
      <c r="R66" s="19">
        <f t="shared" ref="R66" si="39">SUM(R68:R71,R73:R75,R77:R78,R80:R81)</f>
        <v>29539594.170000002</v>
      </c>
      <c r="S66" s="17"/>
    </row>
    <row r="67" spans="1:20" ht="28.9" customHeight="1" x14ac:dyDescent="0.25">
      <c r="A67" s="88" t="s">
        <v>51</v>
      </c>
      <c r="B67" s="89"/>
      <c r="C67" s="18" t="s">
        <v>19</v>
      </c>
      <c r="D67" s="18" t="s">
        <v>19</v>
      </c>
      <c r="E67" s="18" t="s">
        <v>19</v>
      </c>
      <c r="F67" s="18" t="s">
        <v>19</v>
      </c>
      <c r="G67" s="43">
        <f>SUM(G68:G71)</f>
        <v>69</v>
      </c>
      <c r="H67" s="43">
        <f t="shared" ref="H67:P67" si="40">SUM(H68:H71)</f>
        <v>69</v>
      </c>
      <c r="I67" s="44">
        <f t="shared" si="40"/>
        <v>1021.24</v>
      </c>
      <c r="J67" s="43">
        <f t="shared" si="40"/>
        <v>40</v>
      </c>
      <c r="K67" s="43">
        <f t="shared" si="40"/>
        <v>27</v>
      </c>
      <c r="L67" s="43">
        <f t="shared" si="40"/>
        <v>13</v>
      </c>
      <c r="M67" s="44">
        <f t="shared" si="40"/>
        <v>1021.24</v>
      </c>
      <c r="N67" s="44">
        <f t="shared" si="40"/>
        <v>697.37</v>
      </c>
      <c r="O67" s="44">
        <f t="shared" si="40"/>
        <v>323.86999999999995</v>
      </c>
      <c r="P67" s="19">
        <f t="shared" si="40"/>
        <v>43558745.472000003</v>
      </c>
      <c r="Q67" s="19">
        <f t="shared" ref="Q67" si="41">SUM(Q68:Q71)</f>
        <v>41380808.200000003</v>
      </c>
      <c r="R67" s="19">
        <f t="shared" ref="R67" si="42">SUM(R68:R71)</f>
        <v>2177937.27</v>
      </c>
      <c r="S67" s="17"/>
    </row>
    <row r="68" spans="1:20" ht="27" customHeight="1" x14ac:dyDescent="0.25">
      <c r="A68" s="18" t="s">
        <v>180</v>
      </c>
      <c r="B68" s="34" t="s">
        <v>128</v>
      </c>
      <c r="C68" s="18" t="s">
        <v>265</v>
      </c>
      <c r="D68" s="22">
        <v>43280</v>
      </c>
      <c r="E68" s="33" t="s">
        <v>148</v>
      </c>
      <c r="F68" s="33" t="s">
        <v>137</v>
      </c>
      <c r="G68" s="43">
        <v>5</v>
      </c>
      <c r="H68" s="43">
        <v>5</v>
      </c>
      <c r="I68" s="44">
        <v>128.5</v>
      </c>
      <c r="J68" s="43">
        <v>5</v>
      </c>
      <c r="K68" s="43">
        <v>5</v>
      </c>
      <c r="L68" s="43">
        <v>0</v>
      </c>
      <c r="M68" s="44">
        <v>128.5</v>
      </c>
      <c r="N68" s="44">
        <v>128.5</v>
      </c>
      <c r="O68" s="44">
        <v>0</v>
      </c>
      <c r="P68" s="19">
        <f>M68*1.2*35544</f>
        <v>5480884.7999999998</v>
      </c>
      <c r="Q68" s="19">
        <v>5206840.5599999996</v>
      </c>
      <c r="R68" s="19">
        <v>274044.24</v>
      </c>
      <c r="S68" s="17"/>
    </row>
    <row r="69" spans="1:20" ht="27" customHeight="1" x14ac:dyDescent="0.25">
      <c r="A69" s="18" t="s">
        <v>181</v>
      </c>
      <c r="B69" s="34" t="s">
        <v>129</v>
      </c>
      <c r="C69" s="18" t="s">
        <v>266</v>
      </c>
      <c r="D69" s="22">
        <v>43279</v>
      </c>
      <c r="E69" s="33" t="s">
        <v>148</v>
      </c>
      <c r="F69" s="33" t="s">
        <v>137</v>
      </c>
      <c r="G69" s="43">
        <v>14</v>
      </c>
      <c r="H69" s="43">
        <v>14</v>
      </c>
      <c r="I69" s="44">
        <v>216.45</v>
      </c>
      <c r="J69" s="43">
        <v>9</v>
      </c>
      <c r="K69" s="43">
        <v>8</v>
      </c>
      <c r="L69" s="43">
        <v>1</v>
      </c>
      <c r="M69" s="44">
        <v>216.45</v>
      </c>
      <c r="N69" s="44">
        <v>193.05</v>
      </c>
      <c r="O69" s="44">
        <v>23.4</v>
      </c>
      <c r="P69" s="19">
        <f t="shared" ref="P69:P71" si="43">M69*1.2*35544</f>
        <v>9232198.5599999987</v>
      </c>
      <c r="Q69" s="19">
        <v>8770588.6300000008</v>
      </c>
      <c r="R69" s="19">
        <v>461609.93</v>
      </c>
      <c r="S69" s="17"/>
    </row>
    <row r="70" spans="1:20" ht="27" customHeight="1" x14ac:dyDescent="0.25">
      <c r="A70" s="18" t="s">
        <v>182</v>
      </c>
      <c r="B70" s="34" t="s">
        <v>130</v>
      </c>
      <c r="C70" s="18" t="s">
        <v>267</v>
      </c>
      <c r="D70" s="22">
        <v>43279</v>
      </c>
      <c r="E70" s="33" t="s">
        <v>148</v>
      </c>
      <c r="F70" s="33" t="s">
        <v>137</v>
      </c>
      <c r="G70" s="43">
        <v>13</v>
      </c>
      <c r="H70" s="43">
        <v>13</v>
      </c>
      <c r="I70" s="44">
        <v>156.38</v>
      </c>
      <c r="J70" s="43">
        <v>6</v>
      </c>
      <c r="K70" s="43">
        <v>4</v>
      </c>
      <c r="L70" s="43">
        <v>2</v>
      </c>
      <c r="M70" s="44">
        <v>156.38</v>
      </c>
      <c r="N70" s="44">
        <v>104.85</v>
      </c>
      <c r="O70" s="44">
        <v>51.53</v>
      </c>
      <c r="P70" s="19">
        <f t="shared" si="43"/>
        <v>6670044.8639999991</v>
      </c>
      <c r="Q70" s="19">
        <v>6336542.6200000001</v>
      </c>
      <c r="R70" s="19">
        <v>333502.24</v>
      </c>
      <c r="S70" s="17"/>
    </row>
    <row r="71" spans="1:20" ht="27" customHeight="1" x14ac:dyDescent="0.25">
      <c r="A71" s="18" t="s">
        <v>183</v>
      </c>
      <c r="B71" s="34" t="s">
        <v>52</v>
      </c>
      <c r="C71" s="18" t="s">
        <v>259</v>
      </c>
      <c r="D71" s="22">
        <v>43279</v>
      </c>
      <c r="E71" s="33" t="s">
        <v>148</v>
      </c>
      <c r="F71" s="33" t="s">
        <v>137</v>
      </c>
      <c r="G71" s="65">
        <v>37</v>
      </c>
      <c r="H71" s="65">
        <v>37</v>
      </c>
      <c r="I71" s="63">
        <v>519.91</v>
      </c>
      <c r="J71" s="65">
        <v>20</v>
      </c>
      <c r="K71" s="65">
        <v>10</v>
      </c>
      <c r="L71" s="65">
        <v>10</v>
      </c>
      <c r="M71" s="63">
        <v>519.91</v>
      </c>
      <c r="N71" s="63">
        <v>270.97000000000003</v>
      </c>
      <c r="O71" s="63">
        <f>M71-N71</f>
        <v>248.93999999999994</v>
      </c>
      <c r="P71" s="19">
        <f t="shared" si="43"/>
        <v>22175617.248</v>
      </c>
      <c r="Q71" s="19">
        <v>21066836.390000001</v>
      </c>
      <c r="R71" s="19">
        <v>1108780.8600000001</v>
      </c>
      <c r="S71" s="17"/>
    </row>
    <row r="72" spans="1:20" ht="28.9" customHeight="1" x14ac:dyDescent="0.25">
      <c r="A72" s="88" t="s">
        <v>77</v>
      </c>
      <c r="B72" s="89"/>
      <c r="C72" s="18" t="s">
        <v>19</v>
      </c>
      <c r="D72" s="18" t="s">
        <v>19</v>
      </c>
      <c r="E72" s="18" t="s">
        <v>19</v>
      </c>
      <c r="F72" s="18" t="s">
        <v>19</v>
      </c>
      <c r="G72" s="43">
        <f>SUM(G73:G75)</f>
        <v>43</v>
      </c>
      <c r="H72" s="43">
        <f t="shared" ref="H72:P72" si="44">SUM(H73:H75)</f>
        <v>43</v>
      </c>
      <c r="I72" s="44">
        <f t="shared" si="44"/>
        <v>593.89</v>
      </c>
      <c r="J72" s="43">
        <f t="shared" si="44"/>
        <v>21</v>
      </c>
      <c r="K72" s="43">
        <f t="shared" si="44"/>
        <v>19</v>
      </c>
      <c r="L72" s="43">
        <f t="shared" si="44"/>
        <v>2</v>
      </c>
      <c r="M72" s="44">
        <f t="shared" si="44"/>
        <v>564.09</v>
      </c>
      <c r="N72" s="44">
        <f t="shared" si="44"/>
        <v>512.49</v>
      </c>
      <c r="O72" s="44">
        <f t="shared" si="44"/>
        <v>51.6</v>
      </c>
      <c r="P72" s="19">
        <f t="shared" si="44"/>
        <v>24060017.952</v>
      </c>
      <c r="Q72" s="19">
        <f t="shared" ref="Q72" si="45">SUM(Q73:Q75)</f>
        <v>22857017.050000001</v>
      </c>
      <c r="R72" s="19">
        <f t="shared" ref="R72" si="46">SUM(R73:R75)</f>
        <v>1203000.8999999999</v>
      </c>
      <c r="S72" s="17"/>
    </row>
    <row r="73" spans="1:20" ht="27.6" customHeight="1" x14ac:dyDescent="0.25">
      <c r="A73" s="18" t="s">
        <v>184</v>
      </c>
      <c r="B73" s="82" t="s">
        <v>131</v>
      </c>
      <c r="C73" s="18">
        <v>633</v>
      </c>
      <c r="D73" s="22">
        <v>43378</v>
      </c>
      <c r="E73" s="33" t="s">
        <v>148</v>
      </c>
      <c r="F73" s="33" t="s">
        <v>137</v>
      </c>
      <c r="G73" s="43">
        <v>5</v>
      </c>
      <c r="H73" s="43">
        <v>5</v>
      </c>
      <c r="I73" s="44">
        <v>65.98</v>
      </c>
      <c r="J73" s="43">
        <v>3</v>
      </c>
      <c r="K73" s="43">
        <v>3</v>
      </c>
      <c r="L73" s="43">
        <v>0</v>
      </c>
      <c r="M73" s="44">
        <v>65.98</v>
      </c>
      <c r="N73" s="44">
        <v>65.98</v>
      </c>
      <c r="O73" s="44">
        <v>0</v>
      </c>
      <c r="P73" s="19">
        <f t="shared" ref="P73" si="47">M73*1.2*35544</f>
        <v>2814231.7439999999</v>
      </c>
      <c r="Q73" s="19">
        <v>2673520.15</v>
      </c>
      <c r="R73" s="19">
        <v>140711.59</v>
      </c>
      <c r="S73" s="17"/>
    </row>
    <row r="74" spans="1:20" ht="27" customHeight="1" x14ac:dyDescent="0.25">
      <c r="A74" s="18" t="s">
        <v>185</v>
      </c>
      <c r="B74" s="82" t="s">
        <v>107</v>
      </c>
      <c r="C74" s="18">
        <v>351</v>
      </c>
      <c r="D74" s="22">
        <v>43264</v>
      </c>
      <c r="E74" s="33" t="s">
        <v>148</v>
      </c>
      <c r="F74" s="33" t="s">
        <v>137</v>
      </c>
      <c r="G74" s="43">
        <v>25</v>
      </c>
      <c r="H74" s="43">
        <v>25</v>
      </c>
      <c r="I74" s="44">
        <v>330.74</v>
      </c>
      <c r="J74" s="43">
        <v>13</v>
      </c>
      <c r="K74" s="43">
        <v>11</v>
      </c>
      <c r="L74" s="43">
        <v>2</v>
      </c>
      <c r="M74" s="44">
        <v>330.74</v>
      </c>
      <c r="N74" s="44">
        <v>279.14</v>
      </c>
      <c r="O74" s="44">
        <v>51.6</v>
      </c>
      <c r="P74" s="19">
        <f t="shared" ref="P74:P91" si="48">M74*1.2*35544</f>
        <v>14106987.071999999</v>
      </c>
      <c r="Q74" s="19">
        <v>13401637.720000001</v>
      </c>
      <c r="R74" s="19">
        <v>705349.35</v>
      </c>
      <c r="S74" s="17"/>
    </row>
    <row r="75" spans="1:20" ht="29.45" customHeight="1" x14ac:dyDescent="0.25">
      <c r="A75" s="18" t="s">
        <v>186</v>
      </c>
      <c r="B75" s="82" t="s">
        <v>96</v>
      </c>
      <c r="C75" s="18">
        <v>352</v>
      </c>
      <c r="D75" s="22">
        <v>43264</v>
      </c>
      <c r="E75" s="33" t="s">
        <v>148</v>
      </c>
      <c r="F75" s="33" t="s">
        <v>137</v>
      </c>
      <c r="G75" s="43">
        <v>13</v>
      </c>
      <c r="H75" s="43">
        <v>13</v>
      </c>
      <c r="I75" s="44">
        <v>197.17</v>
      </c>
      <c r="J75" s="43">
        <v>5</v>
      </c>
      <c r="K75" s="43">
        <v>5</v>
      </c>
      <c r="L75" s="43">
        <v>0</v>
      </c>
      <c r="M75" s="44">
        <v>167.37</v>
      </c>
      <c r="N75" s="44">
        <v>167.37</v>
      </c>
      <c r="O75" s="44">
        <v>0</v>
      </c>
      <c r="P75" s="19">
        <f t="shared" si="48"/>
        <v>7138799.1359999999</v>
      </c>
      <c r="Q75" s="19">
        <v>6781859.1799999997</v>
      </c>
      <c r="R75" s="19">
        <v>356939.96</v>
      </c>
      <c r="S75" s="17"/>
    </row>
    <row r="76" spans="1:20" ht="27" customHeight="1" x14ac:dyDescent="0.25">
      <c r="A76" s="88" t="s">
        <v>57</v>
      </c>
      <c r="B76" s="89"/>
      <c r="C76" s="18" t="s">
        <v>19</v>
      </c>
      <c r="D76" s="18" t="s">
        <v>19</v>
      </c>
      <c r="E76" s="18" t="s">
        <v>19</v>
      </c>
      <c r="F76" s="18" t="s">
        <v>19</v>
      </c>
      <c r="G76" s="39">
        <f>SUM(G77:G78)</f>
        <v>44</v>
      </c>
      <c r="H76" s="39">
        <f t="shared" ref="H76:P76" si="49">SUM(H77:H78)</f>
        <v>44</v>
      </c>
      <c r="I76" s="40">
        <f t="shared" si="49"/>
        <v>834.59999999999991</v>
      </c>
      <c r="J76" s="39">
        <f t="shared" si="49"/>
        <v>24</v>
      </c>
      <c r="K76" s="39">
        <f t="shared" si="49"/>
        <v>19</v>
      </c>
      <c r="L76" s="39">
        <f t="shared" si="49"/>
        <v>5</v>
      </c>
      <c r="M76" s="40">
        <f t="shared" si="49"/>
        <v>799.56</v>
      </c>
      <c r="N76" s="40">
        <f t="shared" si="49"/>
        <v>635.15</v>
      </c>
      <c r="O76" s="40">
        <f t="shared" si="49"/>
        <v>164.41</v>
      </c>
      <c r="P76" s="19">
        <f t="shared" si="49"/>
        <v>38378880</v>
      </c>
      <c r="Q76" s="19">
        <f t="shared" ref="Q76" si="50">SUM(Q77:Q78)</f>
        <v>30703104</v>
      </c>
      <c r="R76" s="19">
        <f t="shared" ref="R76" si="51">SUM(R77:R78)</f>
        <v>7675776</v>
      </c>
      <c r="S76" s="17"/>
    </row>
    <row r="77" spans="1:20" ht="30" customHeight="1" x14ac:dyDescent="0.25">
      <c r="A77" s="18" t="s">
        <v>187</v>
      </c>
      <c r="B77" s="82" t="s">
        <v>134</v>
      </c>
      <c r="C77" s="37" t="s">
        <v>277</v>
      </c>
      <c r="D77" s="22">
        <v>43062</v>
      </c>
      <c r="E77" s="33" t="s">
        <v>148</v>
      </c>
      <c r="F77" s="33" t="s">
        <v>137</v>
      </c>
      <c r="G77" s="39">
        <v>19</v>
      </c>
      <c r="H77" s="39">
        <v>19</v>
      </c>
      <c r="I77" s="40">
        <v>388.9</v>
      </c>
      <c r="J77" s="39">
        <v>12</v>
      </c>
      <c r="K77" s="39">
        <v>10</v>
      </c>
      <c r="L77" s="39">
        <v>2</v>
      </c>
      <c r="M77" s="40">
        <v>388.9</v>
      </c>
      <c r="N77" s="40">
        <v>329.9</v>
      </c>
      <c r="O77" s="40">
        <v>59</v>
      </c>
      <c r="P77" s="19">
        <f t="shared" ref="P77" si="52">M77*1.2*40000</f>
        <v>18667199.999999996</v>
      </c>
      <c r="Q77" s="19">
        <v>14933760</v>
      </c>
      <c r="R77" s="19">
        <v>3733440</v>
      </c>
      <c r="S77" s="17"/>
    </row>
    <row r="78" spans="1:20" ht="28.9" customHeight="1" x14ac:dyDescent="0.25">
      <c r="A78" s="18" t="s">
        <v>188</v>
      </c>
      <c r="B78" s="82" t="s">
        <v>108</v>
      </c>
      <c r="C78" s="37" t="s">
        <v>278</v>
      </c>
      <c r="D78" s="22">
        <v>43212</v>
      </c>
      <c r="E78" s="33" t="s">
        <v>148</v>
      </c>
      <c r="F78" s="33" t="s">
        <v>137</v>
      </c>
      <c r="G78" s="39">
        <v>25</v>
      </c>
      <c r="H78" s="39">
        <v>25</v>
      </c>
      <c r="I78" s="40">
        <v>445.7</v>
      </c>
      <c r="J78" s="39">
        <v>12</v>
      </c>
      <c r="K78" s="39">
        <v>9</v>
      </c>
      <c r="L78" s="39">
        <v>3</v>
      </c>
      <c r="M78" s="40">
        <v>410.66</v>
      </c>
      <c r="N78" s="40">
        <v>305.25</v>
      </c>
      <c r="O78" s="40">
        <v>105.41</v>
      </c>
      <c r="P78" s="19">
        <f t="shared" ref="P78" si="53">M78*1.2*40000</f>
        <v>19711680</v>
      </c>
      <c r="Q78" s="19">
        <v>15769344</v>
      </c>
      <c r="R78" s="19">
        <v>3942336</v>
      </c>
      <c r="S78" s="17"/>
    </row>
    <row r="79" spans="1:20" ht="28.9" customHeight="1" x14ac:dyDescent="0.25">
      <c r="A79" s="88" t="s">
        <v>30</v>
      </c>
      <c r="B79" s="89"/>
      <c r="C79" s="18" t="s">
        <v>19</v>
      </c>
      <c r="D79" s="18" t="s">
        <v>19</v>
      </c>
      <c r="E79" s="18" t="s">
        <v>19</v>
      </c>
      <c r="F79" s="18" t="s">
        <v>19</v>
      </c>
      <c r="G79" s="39">
        <f>SUM(G80:G81)</f>
        <v>55</v>
      </c>
      <c r="H79" s="39">
        <f t="shared" ref="H79:P79" si="54">SUM(H80:H81)</f>
        <v>55</v>
      </c>
      <c r="I79" s="40">
        <f t="shared" si="54"/>
        <v>770.12</v>
      </c>
      <c r="J79" s="39">
        <f t="shared" si="54"/>
        <v>20</v>
      </c>
      <c r="K79" s="39">
        <f t="shared" si="54"/>
        <v>10</v>
      </c>
      <c r="L79" s="39">
        <f t="shared" si="54"/>
        <v>10</v>
      </c>
      <c r="M79" s="40">
        <f t="shared" si="54"/>
        <v>770.12</v>
      </c>
      <c r="N79" s="40">
        <f t="shared" si="54"/>
        <v>324.72000000000003</v>
      </c>
      <c r="O79" s="40">
        <f t="shared" si="54"/>
        <v>445.4</v>
      </c>
      <c r="P79" s="19">
        <f t="shared" si="54"/>
        <v>36965760</v>
      </c>
      <c r="Q79" s="19">
        <f t="shared" ref="Q79" si="55">SUM(Q80:Q81)</f>
        <v>18482880</v>
      </c>
      <c r="R79" s="19">
        <f t="shared" ref="R79" si="56">SUM(R80:R81)</f>
        <v>18482880</v>
      </c>
      <c r="S79" s="17"/>
    </row>
    <row r="80" spans="1:20" ht="27" customHeight="1" x14ac:dyDescent="0.25">
      <c r="A80" s="18" t="s">
        <v>189</v>
      </c>
      <c r="B80" s="82" t="s">
        <v>116</v>
      </c>
      <c r="C80" s="18">
        <v>1814</v>
      </c>
      <c r="D80" s="22">
        <v>43363</v>
      </c>
      <c r="E80" s="33" t="s">
        <v>148</v>
      </c>
      <c r="F80" s="33" t="s">
        <v>137</v>
      </c>
      <c r="G80" s="39">
        <v>25</v>
      </c>
      <c r="H80" s="39">
        <v>25</v>
      </c>
      <c r="I80" s="40">
        <v>397.22</v>
      </c>
      <c r="J80" s="39">
        <v>12</v>
      </c>
      <c r="K80" s="39">
        <v>10</v>
      </c>
      <c r="L80" s="39">
        <v>2</v>
      </c>
      <c r="M80" s="40">
        <v>397.22</v>
      </c>
      <c r="N80" s="40">
        <v>324.72000000000003</v>
      </c>
      <c r="O80" s="40">
        <v>72.5</v>
      </c>
      <c r="P80" s="19">
        <f>M80*1.2*40000</f>
        <v>19066560</v>
      </c>
      <c r="Q80" s="19">
        <v>9533280</v>
      </c>
      <c r="R80" s="19">
        <v>9533280</v>
      </c>
      <c r="S80" s="28"/>
      <c r="T80" s="85">
        <f>P80*0.5</f>
        <v>9533280</v>
      </c>
    </row>
    <row r="81" spans="1:20" ht="27" customHeight="1" x14ac:dyDescent="0.35">
      <c r="A81" s="18" t="s">
        <v>190</v>
      </c>
      <c r="B81" s="82" t="s">
        <v>117</v>
      </c>
      <c r="C81" s="18">
        <v>1814</v>
      </c>
      <c r="D81" s="22">
        <v>43363</v>
      </c>
      <c r="E81" s="33" t="s">
        <v>148</v>
      </c>
      <c r="F81" s="33" t="s">
        <v>137</v>
      </c>
      <c r="G81" s="39">
        <v>30</v>
      </c>
      <c r="H81" s="39">
        <v>30</v>
      </c>
      <c r="I81" s="40">
        <v>372.9</v>
      </c>
      <c r="J81" s="39">
        <v>8</v>
      </c>
      <c r="K81" s="39">
        <v>0</v>
      </c>
      <c r="L81" s="39">
        <v>8</v>
      </c>
      <c r="M81" s="40">
        <v>372.9</v>
      </c>
      <c r="N81" s="40">
        <v>0</v>
      </c>
      <c r="O81" s="40">
        <v>372.9</v>
      </c>
      <c r="P81" s="19">
        <f>M81*1.2*40000</f>
        <v>17899200</v>
      </c>
      <c r="Q81" s="19">
        <v>8949600</v>
      </c>
      <c r="R81" s="19">
        <v>8949600</v>
      </c>
      <c r="S81" s="47"/>
      <c r="T81" s="85">
        <f>P81*0.5</f>
        <v>8949600</v>
      </c>
    </row>
    <row r="82" spans="1:20" ht="22.9" customHeight="1" x14ac:dyDescent="0.25">
      <c r="A82" s="91" t="s">
        <v>127</v>
      </c>
      <c r="B82" s="92"/>
      <c r="C82" s="18" t="s">
        <v>34</v>
      </c>
      <c r="D82" s="18" t="s">
        <v>34</v>
      </c>
      <c r="E82" s="18" t="s">
        <v>34</v>
      </c>
      <c r="F82" s="18" t="s">
        <v>34</v>
      </c>
      <c r="G82" s="43">
        <f t="shared" ref="G82:O82" si="57">SUM(G84,G85,G87,G89,G88,G90,G91,G93:G101)</f>
        <v>280</v>
      </c>
      <c r="H82" s="43">
        <f t="shared" si="57"/>
        <v>280</v>
      </c>
      <c r="I82" s="44">
        <f t="shared" si="57"/>
        <v>3880.0600000000004</v>
      </c>
      <c r="J82" s="43">
        <f t="shared" si="57"/>
        <v>111</v>
      </c>
      <c r="K82" s="43">
        <f t="shared" si="57"/>
        <v>77</v>
      </c>
      <c r="L82" s="43">
        <f t="shared" si="57"/>
        <v>34</v>
      </c>
      <c r="M82" s="44">
        <f t="shared" si="57"/>
        <v>3875.26</v>
      </c>
      <c r="N82" s="44">
        <f t="shared" si="57"/>
        <v>2726.5799999999995</v>
      </c>
      <c r="O82" s="44">
        <f t="shared" si="57"/>
        <v>1148.6799999999998</v>
      </c>
      <c r="P82" s="19">
        <f>SUM(P83,P86,P92)</f>
        <v>174595887.16799998</v>
      </c>
      <c r="Q82" s="19">
        <f>SUM(Q84,Q85,Q87,Q89,Q88,Q90,Q91,Q93:Q101)</f>
        <v>153336652.82000002</v>
      </c>
      <c r="R82" s="19">
        <f>SUM(R84,R85,R87,R89,R88,R90,R91,R93:R101)</f>
        <v>21259234.350000001</v>
      </c>
      <c r="S82" s="17"/>
    </row>
    <row r="83" spans="1:20" ht="28.9" customHeight="1" x14ac:dyDescent="0.25">
      <c r="A83" s="88" t="s">
        <v>51</v>
      </c>
      <c r="B83" s="89"/>
      <c r="C83" s="18" t="s">
        <v>19</v>
      </c>
      <c r="D83" s="18" t="s">
        <v>19</v>
      </c>
      <c r="E83" s="18" t="s">
        <v>19</v>
      </c>
      <c r="F83" s="18" t="s">
        <v>19</v>
      </c>
      <c r="G83" s="43">
        <f>SUM(G84:G85)</f>
        <v>58</v>
      </c>
      <c r="H83" s="43">
        <f t="shared" ref="H83:P83" si="58">SUM(H84:H85)</f>
        <v>58</v>
      </c>
      <c r="I83" s="44">
        <f t="shared" si="58"/>
        <v>922.3</v>
      </c>
      <c r="J83" s="43">
        <f t="shared" si="58"/>
        <v>27</v>
      </c>
      <c r="K83" s="43">
        <f t="shared" si="58"/>
        <v>21</v>
      </c>
      <c r="L83" s="43">
        <f t="shared" si="58"/>
        <v>6</v>
      </c>
      <c r="M83" s="44">
        <f t="shared" si="58"/>
        <v>922.3</v>
      </c>
      <c r="N83" s="44">
        <f t="shared" si="58"/>
        <v>708.40000000000009</v>
      </c>
      <c r="O83" s="44">
        <f t="shared" si="58"/>
        <v>213.89999999999998</v>
      </c>
      <c r="P83" s="19">
        <f t="shared" si="58"/>
        <v>39338677.439999998</v>
      </c>
      <c r="Q83" s="19">
        <f t="shared" ref="Q83" si="59">SUM(Q84:Q85)</f>
        <v>37371743.57</v>
      </c>
      <c r="R83" s="19">
        <f t="shared" ref="R83" si="60">SUM(R84:R85)</f>
        <v>1966933.8699999999</v>
      </c>
      <c r="S83" s="17"/>
    </row>
    <row r="84" spans="1:20" ht="28.9" customHeight="1" x14ac:dyDescent="0.25">
      <c r="A84" s="18" t="s">
        <v>191</v>
      </c>
      <c r="B84" s="34" t="s">
        <v>102</v>
      </c>
      <c r="C84" s="18" t="s">
        <v>268</v>
      </c>
      <c r="D84" s="22">
        <v>43285</v>
      </c>
      <c r="E84" s="33" t="s">
        <v>137</v>
      </c>
      <c r="F84" s="33" t="s">
        <v>138</v>
      </c>
      <c r="G84" s="43">
        <v>24</v>
      </c>
      <c r="H84" s="43">
        <v>24</v>
      </c>
      <c r="I84" s="44">
        <v>423.46</v>
      </c>
      <c r="J84" s="43">
        <v>11</v>
      </c>
      <c r="K84" s="43">
        <v>9</v>
      </c>
      <c r="L84" s="43">
        <v>2</v>
      </c>
      <c r="M84" s="44">
        <v>423.46</v>
      </c>
      <c r="N84" s="44">
        <v>332.66</v>
      </c>
      <c r="O84" s="44">
        <v>90.8</v>
      </c>
      <c r="P84" s="19">
        <f>M84*1.2*35544</f>
        <v>18061754.687999997</v>
      </c>
      <c r="Q84" s="19">
        <v>17158666.960000001</v>
      </c>
      <c r="R84" s="19">
        <v>903087.73</v>
      </c>
      <c r="S84" s="17"/>
    </row>
    <row r="85" spans="1:20" ht="27.75" customHeight="1" x14ac:dyDescent="0.25">
      <c r="A85" s="18" t="s">
        <v>192</v>
      </c>
      <c r="B85" s="34" t="s">
        <v>100</v>
      </c>
      <c r="C85" s="18" t="s">
        <v>269</v>
      </c>
      <c r="D85" s="22">
        <v>43285</v>
      </c>
      <c r="E85" s="33" t="s">
        <v>137</v>
      </c>
      <c r="F85" s="33" t="s">
        <v>138</v>
      </c>
      <c r="G85" s="43">
        <v>34</v>
      </c>
      <c r="H85" s="43">
        <v>34</v>
      </c>
      <c r="I85" s="44">
        <v>498.84</v>
      </c>
      <c r="J85" s="43">
        <v>16</v>
      </c>
      <c r="K85" s="43">
        <v>12</v>
      </c>
      <c r="L85" s="43">
        <v>4</v>
      </c>
      <c r="M85" s="44">
        <v>498.84</v>
      </c>
      <c r="N85" s="44">
        <v>375.74</v>
      </c>
      <c r="O85" s="44">
        <v>123.1</v>
      </c>
      <c r="P85" s="19">
        <f>M85*1.2*35544</f>
        <v>21276922.751999997</v>
      </c>
      <c r="Q85" s="19">
        <v>20213076.609999999</v>
      </c>
      <c r="R85" s="19">
        <v>1063846.1399999999</v>
      </c>
      <c r="S85" s="17"/>
    </row>
    <row r="86" spans="1:20" ht="28.5" customHeight="1" x14ac:dyDescent="0.25">
      <c r="A86" s="88" t="s">
        <v>322</v>
      </c>
      <c r="B86" s="89"/>
      <c r="C86" s="18" t="s">
        <v>34</v>
      </c>
      <c r="D86" s="18" t="s">
        <v>34</v>
      </c>
      <c r="E86" s="18" t="s">
        <v>34</v>
      </c>
      <c r="F86" s="18" t="s">
        <v>34</v>
      </c>
      <c r="G86" s="43">
        <f t="shared" ref="G86:R86" si="61">SUM(G87:G91)</f>
        <v>102</v>
      </c>
      <c r="H86" s="43">
        <f t="shared" si="61"/>
        <v>102</v>
      </c>
      <c r="I86" s="44">
        <f t="shared" si="61"/>
        <v>1217.56</v>
      </c>
      <c r="J86" s="43">
        <f t="shared" si="61"/>
        <v>38</v>
      </c>
      <c r="K86" s="43">
        <f t="shared" si="61"/>
        <v>29</v>
      </c>
      <c r="L86" s="43">
        <f t="shared" si="61"/>
        <v>9</v>
      </c>
      <c r="M86" s="44">
        <f t="shared" si="61"/>
        <v>1212.7599999999998</v>
      </c>
      <c r="N86" s="44">
        <f t="shared" si="61"/>
        <v>976.71</v>
      </c>
      <c r="O86" s="44">
        <f t="shared" si="61"/>
        <v>236.05</v>
      </c>
      <c r="P86" s="19">
        <f t="shared" si="61"/>
        <v>51727609.728</v>
      </c>
      <c r="Q86" s="19">
        <f t="shared" si="61"/>
        <v>49141229.250000007</v>
      </c>
      <c r="R86" s="19">
        <f t="shared" si="61"/>
        <v>2586380.48</v>
      </c>
      <c r="S86" s="17"/>
    </row>
    <row r="87" spans="1:20" ht="27" customHeight="1" x14ac:dyDescent="0.25">
      <c r="A87" s="18" t="s">
        <v>193</v>
      </c>
      <c r="B87" s="34" t="s">
        <v>88</v>
      </c>
      <c r="C87" s="18">
        <v>345</v>
      </c>
      <c r="D87" s="22">
        <v>43264</v>
      </c>
      <c r="E87" s="33" t="s">
        <v>137</v>
      </c>
      <c r="F87" s="33" t="s">
        <v>138</v>
      </c>
      <c r="G87" s="43">
        <v>38</v>
      </c>
      <c r="H87" s="43">
        <v>38</v>
      </c>
      <c r="I87" s="44">
        <v>537.92999999999995</v>
      </c>
      <c r="J87" s="43">
        <v>15</v>
      </c>
      <c r="K87" s="43">
        <v>14</v>
      </c>
      <c r="L87" s="43">
        <v>1</v>
      </c>
      <c r="M87" s="44">
        <v>537.92999999999995</v>
      </c>
      <c r="N87" s="44">
        <v>504.85</v>
      </c>
      <c r="O87" s="44">
        <v>33.08</v>
      </c>
      <c r="P87" s="19">
        <f t="shared" si="48"/>
        <v>22944220.704</v>
      </c>
      <c r="Q87" s="19">
        <v>21797009.670000002</v>
      </c>
      <c r="R87" s="19">
        <v>1147211.04</v>
      </c>
      <c r="S87" s="17"/>
    </row>
    <row r="88" spans="1:20" ht="27" customHeight="1" x14ac:dyDescent="0.25">
      <c r="A88" s="18" t="s">
        <v>347</v>
      </c>
      <c r="B88" s="34" t="s">
        <v>90</v>
      </c>
      <c r="C88" s="18">
        <v>349</v>
      </c>
      <c r="D88" s="22">
        <v>43264</v>
      </c>
      <c r="E88" s="33" t="s">
        <v>137</v>
      </c>
      <c r="F88" s="33" t="s">
        <v>138</v>
      </c>
      <c r="G88" s="43">
        <v>17</v>
      </c>
      <c r="H88" s="43">
        <v>17</v>
      </c>
      <c r="I88" s="44">
        <v>160.6</v>
      </c>
      <c r="J88" s="43">
        <v>6</v>
      </c>
      <c r="K88" s="43">
        <v>2</v>
      </c>
      <c r="L88" s="43">
        <v>4</v>
      </c>
      <c r="M88" s="44">
        <v>160.6</v>
      </c>
      <c r="N88" s="44">
        <v>61.5</v>
      </c>
      <c r="O88" s="44">
        <v>99.1</v>
      </c>
      <c r="P88" s="19">
        <f>M88*1.2*35544</f>
        <v>6850039.6799999997</v>
      </c>
      <c r="Q88" s="19">
        <v>6507537.7000000002</v>
      </c>
      <c r="R88" s="19">
        <v>342501.98</v>
      </c>
      <c r="S88" s="28"/>
    </row>
    <row r="89" spans="1:20" ht="27" customHeight="1" x14ac:dyDescent="0.25">
      <c r="A89" s="18" t="s">
        <v>194</v>
      </c>
      <c r="B89" s="34" t="s">
        <v>91</v>
      </c>
      <c r="C89" s="18">
        <v>346</v>
      </c>
      <c r="D89" s="22">
        <v>43264</v>
      </c>
      <c r="E89" s="33" t="s">
        <v>137</v>
      </c>
      <c r="F89" s="33" t="s">
        <v>138</v>
      </c>
      <c r="G89" s="43">
        <v>28</v>
      </c>
      <c r="H89" s="43">
        <v>28</v>
      </c>
      <c r="I89" s="44">
        <v>230.63</v>
      </c>
      <c r="J89" s="43">
        <v>10</v>
      </c>
      <c r="K89" s="43">
        <v>7</v>
      </c>
      <c r="L89" s="43">
        <v>3</v>
      </c>
      <c r="M89" s="44">
        <v>230.63</v>
      </c>
      <c r="N89" s="44">
        <v>159.76</v>
      </c>
      <c r="O89" s="44">
        <v>70.87</v>
      </c>
      <c r="P89" s="19">
        <f t="shared" si="48"/>
        <v>9837015.2639999986</v>
      </c>
      <c r="Q89" s="19">
        <v>9345164.5</v>
      </c>
      <c r="R89" s="19">
        <v>491850.76</v>
      </c>
      <c r="S89" s="17"/>
    </row>
    <row r="90" spans="1:20" ht="27" customHeight="1" x14ac:dyDescent="0.25">
      <c r="A90" s="18" t="s">
        <v>195</v>
      </c>
      <c r="B90" s="34" t="s">
        <v>133</v>
      </c>
      <c r="C90" s="18">
        <v>427</v>
      </c>
      <c r="D90" s="22">
        <v>43285</v>
      </c>
      <c r="E90" s="33" t="s">
        <v>137</v>
      </c>
      <c r="F90" s="33" t="s">
        <v>138</v>
      </c>
      <c r="G90" s="43">
        <v>12</v>
      </c>
      <c r="H90" s="43">
        <v>12</v>
      </c>
      <c r="I90" s="44">
        <v>220</v>
      </c>
      <c r="J90" s="43">
        <v>5</v>
      </c>
      <c r="K90" s="43">
        <v>4</v>
      </c>
      <c r="L90" s="43">
        <v>1</v>
      </c>
      <c r="M90" s="44">
        <v>220</v>
      </c>
      <c r="N90" s="44">
        <v>187</v>
      </c>
      <c r="O90" s="44">
        <v>33</v>
      </c>
      <c r="P90" s="19">
        <f t="shared" si="48"/>
        <v>9383616</v>
      </c>
      <c r="Q90" s="19">
        <v>8914435.1999999993</v>
      </c>
      <c r="R90" s="19">
        <v>469180.8</v>
      </c>
      <c r="S90" s="28"/>
    </row>
    <row r="91" spans="1:20" ht="27" customHeight="1" x14ac:dyDescent="0.25">
      <c r="A91" s="18" t="s">
        <v>371</v>
      </c>
      <c r="B91" s="82" t="s">
        <v>132</v>
      </c>
      <c r="C91" s="18">
        <v>428</v>
      </c>
      <c r="D91" s="22">
        <v>43285</v>
      </c>
      <c r="E91" s="33" t="s">
        <v>137</v>
      </c>
      <c r="F91" s="33" t="s">
        <v>138</v>
      </c>
      <c r="G91" s="43">
        <v>7</v>
      </c>
      <c r="H91" s="43">
        <v>7</v>
      </c>
      <c r="I91" s="44">
        <v>68.400000000000006</v>
      </c>
      <c r="J91" s="43">
        <v>2</v>
      </c>
      <c r="K91" s="43">
        <v>2</v>
      </c>
      <c r="L91" s="43">
        <v>0</v>
      </c>
      <c r="M91" s="44">
        <v>63.6</v>
      </c>
      <c r="N91" s="44">
        <v>63.6</v>
      </c>
      <c r="O91" s="44">
        <v>0</v>
      </c>
      <c r="P91" s="19">
        <f t="shared" si="48"/>
        <v>2712718.0799999996</v>
      </c>
      <c r="Q91" s="19">
        <v>2577082.1800000002</v>
      </c>
      <c r="R91" s="19">
        <v>135635.9</v>
      </c>
      <c r="S91" s="17"/>
    </row>
    <row r="92" spans="1:20" ht="28.5" customHeight="1" x14ac:dyDescent="0.25">
      <c r="A92" s="88" t="s">
        <v>29</v>
      </c>
      <c r="B92" s="89"/>
      <c r="C92" s="18" t="s">
        <v>19</v>
      </c>
      <c r="D92" s="18" t="s">
        <v>19</v>
      </c>
      <c r="E92" s="18" t="s">
        <v>19</v>
      </c>
      <c r="F92" s="18" t="s">
        <v>19</v>
      </c>
      <c r="G92" s="39">
        <f t="shared" ref="G92:R92" si="62">SUM(G93:G101)</f>
        <v>120</v>
      </c>
      <c r="H92" s="39">
        <f t="shared" si="62"/>
        <v>120</v>
      </c>
      <c r="I92" s="40">
        <f t="shared" si="62"/>
        <v>1740.1999999999998</v>
      </c>
      <c r="J92" s="39">
        <f t="shared" si="62"/>
        <v>46</v>
      </c>
      <c r="K92" s="39">
        <f t="shared" si="62"/>
        <v>27</v>
      </c>
      <c r="L92" s="39">
        <f t="shared" si="62"/>
        <v>19</v>
      </c>
      <c r="M92" s="40">
        <f t="shared" si="62"/>
        <v>1740.1999999999998</v>
      </c>
      <c r="N92" s="40">
        <f t="shared" si="62"/>
        <v>1041.47</v>
      </c>
      <c r="O92" s="40">
        <f t="shared" si="62"/>
        <v>698.73</v>
      </c>
      <c r="P92" s="19">
        <f t="shared" si="62"/>
        <v>83529600</v>
      </c>
      <c r="Q92" s="19">
        <f t="shared" si="62"/>
        <v>66823680</v>
      </c>
      <c r="R92" s="19">
        <f t="shared" si="62"/>
        <v>16705920</v>
      </c>
      <c r="S92" s="17"/>
    </row>
    <row r="93" spans="1:20" ht="27" customHeight="1" x14ac:dyDescent="0.25">
      <c r="A93" s="18" t="s">
        <v>196</v>
      </c>
      <c r="B93" s="77" t="s">
        <v>353</v>
      </c>
      <c r="C93" s="30" t="s">
        <v>270</v>
      </c>
      <c r="D93" s="22">
        <v>43280</v>
      </c>
      <c r="E93" s="33" t="s">
        <v>137</v>
      </c>
      <c r="F93" s="33" t="s">
        <v>138</v>
      </c>
      <c r="G93" s="39">
        <v>2</v>
      </c>
      <c r="H93" s="39">
        <v>2</v>
      </c>
      <c r="I93" s="40">
        <v>63.97</v>
      </c>
      <c r="J93" s="39">
        <v>2</v>
      </c>
      <c r="K93" s="39">
        <v>1</v>
      </c>
      <c r="L93" s="39">
        <v>1</v>
      </c>
      <c r="M93" s="40">
        <v>63.97</v>
      </c>
      <c r="N93" s="40">
        <v>39.81</v>
      </c>
      <c r="O93" s="40">
        <v>24.16</v>
      </c>
      <c r="P93" s="19">
        <f>M93*1.2*40000</f>
        <v>3070560</v>
      </c>
      <c r="Q93" s="19">
        <v>2456448</v>
      </c>
      <c r="R93" s="19">
        <v>614112</v>
      </c>
      <c r="S93" s="17"/>
      <c r="T93" s="84">
        <f>Q93/P93</f>
        <v>0.8</v>
      </c>
    </row>
    <row r="94" spans="1:20" ht="27" customHeight="1" x14ac:dyDescent="0.25">
      <c r="A94" s="18" t="s">
        <v>197</v>
      </c>
      <c r="B94" s="77" t="s">
        <v>55</v>
      </c>
      <c r="C94" s="30" t="s">
        <v>271</v>
      </c>
      <c r="D94" s="22">
        <v>43280</v>
      </c>
      <c r="E94" s="33" t="s">
        <v>137</v>
      </c>
      <c r="F94" s="33" t="s">
        <v>138</v>
      </c>
      <c r="G94" s="39">
        <v>7</v>
      </c>
      <c r="H94" s="39">
        <v>7</v>
      </c>
      <c r="I94" s="40">
        <v>260.56</v>
      </c>
      <c r="J94" s="39">
        <v>7</v>
      </c>
      <c r="K94" s="39">
        <v>6</v>
      </c>
      <c r="L94" s="39">
        <v>1</v>
      </c>
      <c r="M94" s="40">
        <v>260.56</v>
      </c>
      <c r="N94" s="40">
        <v>221.35</v>
      </c>
      <c r="O94" s="40">
        <v>39.21</v>
      </c>
      <c r="P94" s="19">
        <f t="shared" ref="P94" si="63">M94*1.2*40000</f>
        <v>12506879.999999998</v>
      </c>
      <c r="Q94" s="19">
        <v>10005504</v>
      </c>
      <c r="R94" s="19">
        <v>2501376</v>
      </c>
      <c r="S94" s="17"/>
    </row>
    <row r="95" spans="1:20" ht="27" customHeight="1" x14ac:dyDescent="0.25">
      <c r="A95" s="18" t="s">
        <v>198</v>
      </c>
      <c r="B95" s="77" t="s">
        <v>135</v>
      </c>
      <c r="C95" s="30" t="s">
        <v>272</v>
      </c>
      <c r="D95" s="22">
        <v>43280</v>
      </c>
      <c r="E95" s="33" t="s">
        <v>137</v>
      </c>
      <c r="F95" s="33" t="s">
        <v>138</v>
      </c>
      <c r="G95" s="39">
        <v>22</v>
      </c>
      <c r="H95" s="39">
        <v>22</v>
      </c>
      <c r="I95" s="40">
        <v>243.07</v>
      </c>
      <c r="J95" s="39">
        <v>6</v>
      </c>
      <c r="K95" s="39">
        <v>3</v>
      </c>
      <c r="L95" s="39">
        <v>3</v>
      </c>
      <c r="M95" s="40">
        <v>243.07</v>
      </c>
      <c r="N95" s="40">
        <v>77.5</v>
      </c>
      <c r="O95" s="40">
        <v>165.57</v>
      </c>
      <c r="P95" s="19">
        <f t="shared" ref="P95:P101" si="64">M95*1.2*40000</f>
        <v>11667359.999999998</v>
      </c>
      <c r="Q95" s="19">
        <v>9333888</v>
      </c>
      <c r="R95" s="19">
        <v>2333472</v>
      </c>
      <c r="S95" s="17"/>
    </row>
    <row r="96" spans="1:20" ht="27" customHeight="1" x14ac:dyDescent="0.25">
      <c r="A96" s="18" t="s">
        <v>199</v>
      </c>
      <c r="B96" s="77" t="s">
        <v>46</v>
      </c>
      <c r="C96" s="30" t="s">
        <v>273</v>
      </c>
      <c r="D96" s="22">
        <v>43280</v>
      </c>
      <c r="E96" s="33" t="s">
        <v>137</v>
      </c>
      <c r="F96" s="33" t="s">
        <v>138</v>
      </c>
      <c r="G96" s="39">
        <v>27</v>
      </c>
      <c r="H96" s="39">
        <v>27</v>
      </c>
      <c r="I96" s="40">
        <v>444.07</v>
      </c>
      <c r="J96" s="39">
        <v>8</v>
      </c>
      <c r="K96" s="39">
        <v>5</v>
      </c>
      <c r="L96" s="39">
        <v>3</v>
      </c>
      <c r="M96" s="40">
        <v>444.07</v>
      </c>
      <c r="N96" s="40">
        <v>278.16000000000003</v>
      </c>
      <c r="O96" s="40">
        <f>M96-N96</f>
        <v>165.90999999999997</v>
      </c>
      <c r="P96" s="19">
        <f t="shared" si="64"/>
        <v>21315360</v>
      </c>
      <c r="Q96" s="19">
        <v>17052288</v>
      </c>
      <c r="R96" s="19">
        <v>4263072</v>
      </c>
      <c r="S96" s="17"/>
    </row>
    <row r="97" spans="1:19" ht="27" customHeight="1" x14ac:dyDescent="0.25">
      <c r="A97" s="18" t="s">
        <v>200</v>
      </c>
      <c r="B97" s="77" t="s">
        <v>47</v>
      </c>
      <c r="C97" s="30" t="s">
        <v>274</v>
      </c>
      <c r="D97" s="22">
        <v>43280</v>
      </c>
      <c r="E97" s="33" t="s">
        <v>137</v>
      </c>
      <c r="F97" s="33" t="s">
        <v>138</v>
      </c>
      <c r="G97" s="39">
        <v>11</v>
      </c>
      <c r="H97" s="39">
        <v>11</v>
      </c>
      <c r="I97" s="40">
        <v>224.64</v>
      </c>
      <c r="J97" s="39">
        <v>4</v>
      </c>
      <c r="K97" s="39">
        <v>4</v>
      </c>
      <c r="L97" s="39">
        <v>0</v>
      </c>
      <c r="M97" s="40">
        <v>224.64</v>
      </c>
      <c r="N97" s="40">
        <v>224.64</v>
      </c>
      <c r="O97" s="40">
        <v>0</v>
      </c>
      <c r="P97" s="19">
        <f t="shared" si="64"/>
        <v>10782720</v>
      </c>
      <c r="Q97" s="19">
        <v>8626176</v>
      </c>
      <c r="R97" s="19">
        <v>2156544</v>
      </c>
      <c r="S97" s="17"/>
    </row>
    <row r="98" spans="1:19" ht="27" customHeight="1" x14ac:dyDescent="0.25">
      <c r="A98" s="18" t="s">
        <v>201</v>
      </c>
      <c r="B98" s="77" t="s">
        <v>366</v>
      </c>
      <c r="C98" s="30" t="s">
        <v>275</v>
      </c>
      <c r="D98" s="22">
        <v>43280</v>
      </c>
      <c r="E98" s="33" t="s">
        <v>137</v>
      </c>
      <c r="F98" s="33" t="s">
        <v>138</v>
      </c>
      <c r="G98" s="39">
        <v>10</v>
      </c>
      <c r="H98" s="39">
        <v>10</v>
      </c>
      <c r="I98" s="40">
        <v>181.03</v>
      </c>
      <c r="J98" s="39">
        <v>7</v>
      </c>
      <c r="K98" s="39">
        <v>3</v>
      </c>
      <c r="L98" s="39">
        <v>4</v>
      </c>
      <c r="M98" s="40">
        <v>181.03</v>
      </c>
      <c r="N98" s="40">
        <v>83.83</v>
      </c>
      <c r="O98" s="40">
        <f>M98-N98</f>
        <v>97.2</v>
      </c>
      <c r="P98" s="19">
        <f t="shared" si="64"/>
        <v>8689440</v>
      </c>
      <c r="Q98" s="19">
        <v>6951552</v>
      </c>
      <c r="R98" s="19">
        <v>1737888</v>
      </c>
      <c r="S98" s="17"/>
    </row>
    <row r="99" spans="1:19" ht="27" customHeight="1" x14ac:dyDescent="0.25">
      <c r="A99" s="18" t="s">
        <v>202</v>
      </c>
      <c r="B99" s="77" t="s">
        <v>354</v>
      </c>
      <c r="C99" s="30" t="s">
        <v>276</v>
      </c>
      <c r="D99" s="22">
        <v>43280</v>
      </c>
      <c r="E99" s="33" t="s">
        <v>137</v>
      </c>
      <c r="F99" s="33" t="s">
        <v>138</v>
      </c>
      <c r="G99" s="39">
        <v>12</v>
      </c>
      <c r="H99" s="39">
        <v>12</v>
      </c>
      <c r="I99" s="40">
        <v>103.69</v>
      </c>
      <c r="J99" s="39">
        <v>4</v>
      </c>
      <c r="K99" s="39">
        <v>2</v>
      </c>
      <c r="L99" s="39">
        <v>2</v>
      </c>
      <c r="M99" s="40">
        <v>103.69</v>
      </c>
      <c r="N99" s="40">
        <v>53.69</v>
      </c>
      <c r="O99" s="40">
        <f>M99-N99</f>
        <v>50</v>
      </c>
      <c r="P99" s="19">
        <f t="shared" si="64"/>
        <v>4977120</v>
      </c>
      <c r="Q99" s="19">
        <v>3981696</v>
      </c>
      <c r="R99" s="19">
        <v>995424</v>
      </c>
      <c r="S99" s="17"/>
    </row>
    <row r="100" spans="1:19" ht="27" customHeight="1" x14ac:dyDescent="0.25">
      <c r="A100" s="18" t="s">
        <v>203</v>
      </c>
      <c r="B100" s="77" t="s">
        <v>48</v>
      </c>
      <c r="C100" s="30" t="s">
        <v>263</v>
      </c>
      <c r="D100" s="22">
        <v>43280</v>
      </c>
      <c r="E100" s="33" t="s">
        <v>137</v>
      </c>
      <c r="F100" s="33" t="s">
        <v>138</v>
      </c>
      <c r="G100" s="39">
        <v>17</v>
      </c>
      <c r="H100" s="39">
        <v>17</v>
      </c>
      <c r="I100" s="40">
        <v>150.79</v>
      </c>
      <c r="J100" s="39">
        <v>4</v>
      </c>
      <c r="K100" s="39">
        <v>1</v>
      </c>
      <c r="L100" s="39">
        <v>3</v>
      </c>
      <c r="M100" s="40">
        <v>150.79</v>
      </c>
      <c r="N100" s="40">
        <v>24.45</v>
      </c>
      <c r="O100" s="40">
        <f>M100-N100</f>
        <v>126.33999999999999</v>
      </c>
      <c r="P100" s="19">
        <f t="shared" si="64"/>
        <v>7237919.9999999991</v>
      </c>
      <c r="Q100" s="19">
        <v>5790336</v>
      </c>
      <c r="R100" s="19">
        <v>1447584</v>
      </c>
      <c r="S100" s="17"/>
    </row>
    <row r="101" spans="1:19" ht="27" customHeight="1" x14ac:dyDescent="0.25">
      <c r="A101" s="18" t="s">
        <v>204</v>
      </c>
      <c r="B101" s="77" t="s">
        <v>355</v>
      </c>
      <c r="C101" s="30" t="s">
        <v>264</v>
      </c>
      <c r="D101" s="22">
        <v>43280</v>
      </c>
      <c r="E101" s="33" t="s">
        <v>137</v>
      </c>
      <c r="F101" s="33" t="s">
        <v>138</v>
      </c>
      <c r="G101" s="39">
        <v>12</v>
      </c>
      <c r="H101" s="39">
        <v>12</v>
      </c>
      <c r="I101" s="40">
        <v>68.38</v>
      </c>
      <c r="J101" s="39">
        <v>4</v>
      </c>
      <c r="K101" s="39">
        <v>2</v>
      </c>
      <c r="L101" s="39">
        <v>2</v>
      </c>
      <c r="M101" s="40">
        <v>68.38</v>
      </c>
      <c r="N101" s="40">
        <v>38.04</v>
      </c>
      <c r="O101" s="40">
        <f>M101-N101</f>
        <v>30.339999999999996</v>
      </c>
      <c r="P101" s="19">
        <f t="shared" si="64"/>
        <v>3282240</v>
      </c>
      <c r="Q101" s="19">
        <v>2625792</v>
      </c>
      <c r="R101" s="19">
        <v>656448</v>
      </c>
      <c r="S101" s="17"/>
    </row>
    <row r="102" spans="1:19" ht="23.45" customHeight="1" x14ac:dyDescent="0.25">
      <c r="A102" s="91" t="s">
        <v>323</v>
      </c>
      <c r="B102" s="92"/>
      <c r="C102" s="18" t="s">
        <v>34</v>
      </c>
      <c r="D102" s="18" t="s">
        <v>34</v>
      </c>
      <c r="E102" s="18" t="s">
        <v>34</v>
      </c>
      <c r="F102" s="18" t="s">
        <v>34</v>
      </c>
      <c r="G102" s="39">
        <f t="shared" ref="G102:R102" si="65">SUM(G103,G110,G114,G119)</f>
        <v>248</v>
      </c>
      <c r="H102" s="39">
        <f t="shared" si="65"/>
        <v>248</v>
      </c>
      <c r="I102" s="40">
        <f t="shared" si="65"/>
        <v>4364.1900000000005</v>
      </c>
      <c r="J102" s="39">
        <f t="shared" si="65"/>
        <v>134</v>
      </c>
      <c r="K102" s="39">
        <f t="shared" si="65"/>
        <v>97</v>
      </c>
      <c r="L102" s="39">
        <f t="shared" si="65"/>
        <v>37</v>
      </c>
      <c r="M102" s="40">
        <f t="shared" si="65"/>
        <v>4213.33</v>
      </c>
      <c r="N102" s="40">
        <f t="shared" si="65"/>
        <v>3083.2200000000003</v>
      </c>
      <c r="O102" s="40">
        <f t="shared" si="65"/>
        <v>1130.1100000000001</v>
      </c>
      <c r="P102" s="19">
        <f t="shared" si="65"/>
        <v>189250582.16</v>
      </c>
      <c r="Q102" s="19">
        <f t="shared" si="65"/>
        <v>163997445.06</v>
      </c>
      <c r="R102" s="19">
        <f t="shared" si="65"/>
        <v>25253137.100000001</v>
      </c>
      <c r="S102" s="17"/>
    </row>
    <row r="103" spans="1:19" ht="28.9" customHeight="1" x14ac:dyDescent="0.25">
      <c r="A103" s="88" t="s">
        <v>51</v>
      </c>
      <c r="B103" s="89"/>
      <c r="C103" s="18" t="s">
        <v>19</v>
      </c>
      <c r="D103" s="18" t="s">
        <v>19</v>
      </c>
      <c r="E103" s="18" t="s">
        <v>19</v>
      </c>
      <c r="F103" s="18" t="s">
        <v>19</v>
      </c>
      <c r="G103" s="43">
        <f>SUM(G104:G109)</f>
        <v>79</v>
      </c>
      <c r="H103" s="43">
        <f t="shared" ref="H103:O103" si="66">SUM(H104:H109)</f>
        <v>79</v>
      </c>
      <c r="I103" s="44">
        <f t="shared" si="66"/>
        <v>1513.6200000000001</v>
      </c>
      <c r="J103" s="43">
        <f t="shared" si="66"/>
        <v>47</v>
      </c>
      <c r="K103" s="43">
        <f t="shared" si="66"/>
        <v>29</v>
      </c>
      <c r="L103" s="43">
        <f t="shared" si="66"/>
        <v>18</v>
      </c>
      <c r="M103" s="44">
        <f t="shared" si="66"/>
        <v>1513.6200000000001</v>
      </c>
      <c r="N103" s="44">
        <f t="shared" si="66"/>
        <v>980.02999999999986</v>
      </c>
      <c r="O103" s="44">
        <f t="shared" si="66"/>
        <v>533.59</v>
      </c>
      <c r="P103" s="19">
        <v>64560131.130000003</v>
      </c>
      <c r="Q103" s="19">
        <f t="shared" ref="Q103" si="67">SUM(Q104:Q109)</f>
        <v>61332124.580000006</v>
      </c>
      <c r="R103" s="19">
        <f t="shared" ref="R103" si="68">SUM(R104:R109)</f>
        <v>3228006.55</v>
      </c>
      <c r="S103" s="17"/>
    </row>
    <row r="104" spans="1:19" ht="27" customHeight="1" x14ac:dyDescent="0.25">
      <c r="A104" s="18" t="s">
        <v>205</v>
      </c>
      <c r="B104" s="34" t="s">
        <v>136</v>
      </c>
      <c r="C104" s="18" t="s">
        <v>279</v>
      </c>
      <c r="D104" s="22">
        <v>43278</v>
      </c>
      <c r="E104" s="33" t="s">
        <v>138</v>
      </c>
      <c r="F104" s="33" t="s">
        <v>336</v>
      </c>
      <c r="G104" s="43">
        <v>18</v>
      </c>
      <c r="H104" s="43">
        <v>18</v>
      </c>
      <c r="I104" s="44">
        <v>291.27999999999997</v>
      </c>
      <c r="J104" s="43">
        <v>9</v>
      </c>
      <c r="K104" s="43">
        <v>6</v>
      </c>
      <c r="L104" s="43">
        <v>3</v>
      </c>
      <c r="M104" s="44">
        <v>291.27999999999997</v>
      </c>
      <c r="N104" s="44">
        <v>208.38</v>
      </c>
      <c r="O104" s="44">
        <v>82.9</v>
      </c>
      <c r="P104" s="19">
        <f t="shared" ref="P104" si="69">M104*1.2*35544</f>
        <v>12423907.583999999</v>
      </c>
      <c r="Q104" s="19">
        <v>11802712.199999999</v>
      </c>
      <c r="R104" s="19">
        <v>621195.38</v>
      </c>
      <c r="S104" s="17"/>
    </row>
    <row r="105" spans="1:19" ht="27" customHeight="1" x14ac:dyDescent="0.25">
      <c r="A105" s="18" t="s">
        <v>206</v>
      </c>
      <c r="B105" s="34" t="s">
        <v>139</v>
      </c>
      <c r="C105" s="18" t="s">
        <v>280</v>
      </c>
      <c r="D105" s="22">
        <v>43278</v>
      </c>
      <c r="E105" s="33" t="s">
        <v>138</v>
      </c>
      <c r="F105" s="33" t="s">
        <v>336</v>
      </c>
      <c r="G105" s="43">
        <v>18</v>
      </c>
      <c r="H105" s="43">
        <v>18</v>
      </c>
      <c r="I105" s="44">
        <v>444.42</v>
      </c>
      <c r="J105" s="43">
        <v>13</v>
      </c>
      <c r="K105" s="43">
        <v>8</v>
      </c>
      <c r="L105" s="43">
        <v>5</v>
      </c>
      <c r="M105" s="44">
        <v>444.42</v>
      </c>
      <c r="N105" s="44">
        <v>312.67</v>
      </c>
      <c r="O105" s="44">
        <v>131.75</v>
      </c>
      <c r="P105" s="19">
        <f t="shared" ref="P105:P129" si="70">M105*1.2*35544</f>
        <v>18955757.375999998</v>
      </c>
      <c r="Q105" s="19">
        <v>18007969.510000002</v>
      </c>
      <c r="R105" s="19">
        <v>947787.87</v>
      </c>
      <c r="S105" s="17"/>
    </row>
    <row r="106" spans="1:19" ht="27" customHeight="1" x14ac:dyDescent="0.25">
      <c r="A106" s="18" t="s">
        <v>207</v>
      </c>
      <c r="B106" s="34" t="s">
        <v>140</v>
      </c>
      <c r="C106" s="18" t="s">
        <v>281</v>
      </c>
      <c r="D106" s="22">
        <v>43278</v>
      </c>
      <c r="E106" s="33" t="s">
        <v>138</v>
      </c>
      <c r="F106" s="33" t="s">
        <v>336</v>
      </c>
      <c r="G106" s="43">
        <v>11</v>
      </c>
      <c r="H106" s="43">
        <v>11</v>
      </c>
      <c r="I106" s="44">
        <v>166.29</v>
      </c>
      <c r="J106" s="43">
        <v>6</v>
      </c>
      <c r="K106" s="43">
        <v>4</v>
      </c>
      <c r="L106" s="43">
        <v>2</v>
      </c>
      <c r="M106" s="44">
        <v>166.29</v>
      </c>
      <c r="N106" s="44">
        <v>115.89</v>
      </c>
      <c r="O106" s="44">
        <v>50.4</v>
      </c>
      <c r="P106" s="19">
        <f t="shared" si="70"/>
        <v>7092734.1119999988</v>
      </c>
      <c r="Q106" s="19">
        <v>6738097.4100000001</v>
      </c>
      <c r="R106" s="19">
        <v>354636.7</v>
      </c>
      <c r="S106" s="17"/>
    </row>
    <row r="107" spans="1:19" ht="27" customHeight="1" x14ac:dyDescent="0.25">
      <c r="A107" s="18" t="s">
        <v>208</v>
      </c>
      <c r="B107" s="34" t="s">
        <v>141</v>
      </c>
      <c r="C107" s="18" t="s">
        <v>282</v>
      </c>
      <c r="D107" s="22">
        <v>43280</v>
      </c>
      <c r="E107" s="33" t="s">
        <v>138</v>
      </c>
      <c r="F107" s="33" t="s">
        <v>336</v>
      </c>
      <c r="G107" s="43">
        <v>11</v>
      </c>
      <c r="H107" s="43">
        <v>11</v>
      </c>
      <c r="I107" s="44">
        <v>213.65</v>
      </c>
      <c r="J107" s="43">
        <v>8</v>
      </c>
      <c r="K107" s="43">
        <v>7</v>
      </c>
      <c r="L107" s="43">
        <v>1</v>
      </c>
      <c r="M107" s="44">
        <v>213.65</v>
      </c>
      <c r="N107" s="44">
        <v>183.5</v>
      </c>
      <c r="O107" s="44">
        <v>30.15</v>
      </c>
      <c r="P107" s="19">
        <f t="shared" si="70"/>
        <v>9112770.7200000007</v>
      </c>
      <c r="Q107" s="19">
        <v>8657132.1799999997</v>
      </c>
      <c r="R107" s="19">
        <v>455638.54</v>
      </c>
      <c r="S107" s="17"/>
    </row>
    <row r="108" spans="1:19" ht="27" customHeight="1" x14ac:dyDescent="0.25">
      <c r="A108" s="18" t="s">
        <v>209</v>
      </c>
      <c r="B108" s="34" t="s">
        <v>142</v>
      </c>
      <c r="C108" s="18" t="s">
        <v>283</v>
      </c>
      <c r="D108" s="22">
        <v>43280</v>
      </c>
      <c r="E108" s="33" t="s">
        <v>138</v>
      </c>
      <c r="F108" s="33" t="s">
        <v>336</v>
      </c>
      <c r="G108" s="43">
        <v>9</v>
      </c>
      <c r="H108" s="43">
        <v>9</v>
      </c>
      <c r="I108" s="44">
        <v>170</v>
      </c>
      <c r="J108" s="43">
        <v>4</v>
      </c>
      <c r="K108" s="43">
        <v>3</v>
      </c>
      <c r="L108" s="43">
        <v>1</v>
      </c>
      <c r="M108" s="44">
        <v>170</v>
      </c>
      <c r="N108" s="44">
        <v>138.19999999999999</v>
      </c>
      <c r="O108" s="44">
        <v>31.8</v>
      </c>
      <c r="P108" s="19">
        <f t="shared" si="70"/>
        <v>7250976</v>
      </c>
      <c r="Q108" s="19">
        <v>6888427.2000000002</v>
      </c>
      <c r="R108" s="19">
        <v>362548.8</v>
      </c>
      <c r="S108" s="17"/>
    </row>
    <row r="109" spans="1:19" ht="27" customHeight="1" x14ac:dyDescent="0.25">
      <c r="A109" s="18" t="s">
        <v>210</v>
      </c>
      <c r="B109" s="34" t="s">
        <v>143</v>
      </c>
      <c r="C109" s="18" t="s">
        <v>284</v>
      </c>
      <c r="D109" s="22">
        <v>43280</v>
      </c>
      <c r="E109" s="33" t="s">
        <v>138</v>
      </c>
      <c r="F109" s="33" t="s">
        <v>336</v>
      </c>
      <c r="G109" s="43">
        <v>12</v>
      </c>
      <c r="H109" s="43">
        <v>12</v>
      </c>
      <c r="I109" s="44">
        <v>227.98</v>
      </c>
      <c r="J109" s="43">
        <v>7</v>
      </c>
      <c r="K109" s="43">
        <v>1</v>
      </c>
      <c r="L109" s="43">
        <v>6</v>
      </c>
      <c r="M109" s="44">
        <v>227.98</v>
      </c>
      <c r="N109" s="44">
        <v>21.39</v>
      </c>
      <c r="O109" s="44">
        <v>206.59</v>
      </c>
      <c r="P109" s="19">
        <f t="shared" si="70"/>
        <v>9723985.3439999986</v>
      </c>
      <c r="Q109" s="19">
        <v>9237786.0800000001</v>
      </c>
      <c r="R109" s="19">
        <v>486199.26</v>
      </c>
      <c r="S109" s="17"/>
    </row>
    <row r="110" spans="1:19" ht="28.15" customHeight="1" x14ac:dyDescent="0.25">
      <c r="A110" s="88" t="s">
        <v>77</v>
      </c>
      <c r="B110" s="89"/>
      <c r="C110" s="18" t="s">
        <v>19</v>
      </c>
      <c r="D110" s="18" t="s">
        <v>19</v>
      </c>
      <c r="E110" s="18" t="s">
        <v>19</v>
      </c>
      <c r="F110" s="18" t="s">
        <v>19</v>
      </c>
      <c r="G110" s="43">
        <f t="shared" ref="G110:R110" si="71">SUM(G111:G113)</f>
        <v>49</v>
      </c>
      <c r="H110" s="43">
        <f t="shared" si="71"/>
        <v>49</v>
      </c>
      <c r="I110" s="44">
        <f t="shared" si="71"/>
        <v>915.55</v>
      </c>
      <c r="J110" s="43">
        <f t="shared" si="71"/>
        <v>33</v>
      </c>
      <c r="K110" s="43">
        <f t="shared" si="71"/>
        <v>24</v>
      </c>
      <c r="L110" s="43">
        <f t="shared" si="71"/>
        <v>9</v>
      </c>
      <c r="M110" s="44">
        <f t="shared" si="71"/>
        <v>915.55</v>
      </c>
      <c r="N110" s="44">
        <f t="shared" si="71"/>
        <v>666.31999999999994</v>
      </c>
      <c r="O110" s="44">
        <f t="shared" si="71"/>
        <v>249.23</v>
      </c>
      <c r="P110" s="19">
        <f t="shared" si="71"/>
        <v>39050771.030000001</v>
      </c>
      <c r="Q110" s="19">
        <f t="shared" si="71"/>
        <v>37098232.479999997</v>
      </c>
      <c r="R110" s="19">
        <f t="shared" si="71"/>
        <v>1952538.55</v>
      </c>
      <c r="S110" s="17"/>
    </row>
    <row r="111" spans="1:19" ht="27" customHeight="1" x14ac:dyDescent="0.25">
      <c r="A111" s="18" t="s">
        <v>211</v>
      </c>
      <c r="B111" s="34" t="s">
        <v>161</v>
      </c>
      <c r="C111" s="18">
        <v>697</v>
      </c>
      <c r="D111" s="22">
        <v>43404</v>
      </c>
      <c r="E111" s="33" t="s">
        <v>138</v>
      </c>
      <c r="F111" s="33" t="s">
        <v>336</v>
      </c>
      <c r="G111" s="43">
        <v>12</v>
      </c>
      <c r="H111" s="43">
        <v>12</v>
      </c>
      <c r="I111" s="44">
        <v>163.44</v>
      </c>
      <c r="J111" s="43">
        <v>6</v>
      </c>
      <c r="K111" s="43">
        <v>4</v>
      </c>
      <c r="L111" s="43">
        <v>2</v>
      </c>
      <c r="M111" s="44">
        <v>163.44</v>
      </c>
      <c r="N111" s="44">
        <v>123.54</v>
      </c>
      <c r="O111" s="44">
        <v>39.9</v>
      </c>
      <c r="P111" s="19">
        <f>Q111+R111</f>
        <v>6971173.6299999999</v>
      </c>
      <c r="Q111" s="19">
        <v>6622614.9500000002</v>
      </c>
      <c r="R111" s="19">
        <v>348558.68</v>
      </c>
      <c r="S111" s="17"/>
    </row>
    <row r="112" spans="1:19" ht="27" customHeight="1" x14ac:dyDescent="0.25">
      <c r="A112" s="18" t="s">
        <v>212</v>
      </c>
      <c r="B112" s="34" t="s">
        <v>89</v>
      </c>
      <c r="C112" s="18">
        <v>350</v>
      </c>
      <c r="D112" s="22">
        <v>43264</v>
      </c>
      <c r="E112" s="33" t="s">
        <v>138</v>
      </c>
      <c r="F112" s="33" t="s">
        <v>336</v>
      </c>
      <c r="G112" s="43">
        <v>33</v>
      </c>
      <c r="H112" s="43">
        <v>33</v>
      </c>
      <c r="I112" s="44">
        <v>667.58</v>
      </c>
      <c r="J112" s="43">
        <v>23</v>
      </c>
      <c r="K112" s="43">
        <v>20</v>
      </c>
      <c r="L112" s="43">
        <v>3</v>
      </c>
      <c r="M112" s="44">
        <v>667.58</v>
      </c>
      <c r="N112" s="44">
        <v>542.78</v>
      </c>
      <c r="O112" s="44">
        <v>124.8</v>
      </c>
      <c r="P112" s="19">
        <f>Q112+R112</f>
        <v>28474156.219999999</v>
      </c>
      <c r="Q112" s="19">
        <v>27050448.41</v>
      </c>
      <c r="R112" s="19">
        <v>1423707.81</v>
      </c>
      <c r="S112" s="17"/>
    </row>
    <row r="113" spans="1:23" ht="27" customHeight="1" x14ac:dyDescent="0.25">
      <c r="A113" s="18" t="s">
        <v>213</v>
      </c>
      <c r="B113" s="34" t="s">
        <v>160</v>
      </c>
      <c r="C113" s="18">
        <v>729</v>
      </c>
      <c r="D113" s="22">
        <v>43423</v>
      </c>
      <c r="E113" s="33" t="s">
        <v>138</v>
      </c>
      <c r="F113" s="33" t="s">
        <v>336</v>
      </c>
      <c r="G113" s="43">
        <v>4</v>
      </c>
      <c r="H113" s="43">
        <v>4</v>
      </c>
      <c r="I113" s="44">
        <v>84.53</v>
      </c>
      <c r="J113" s="43">
        <v>4</v>
      </c>
      <c r="K113" s="43">
        <v>0</v>
      </c>
      <c r="L113" s="43">
        <v>4</v>
      </c>
      <c r="M113" s="44">
        <v>84.53</v>
      </c>
      <c r="N113" s="44">
        <v>0</v>
      </c>
      <c r="O113" s="44">
        <v>84.53</v>
      </c>
      <c r="P113" s="19">
        <f>Q113+R113</f>
        <v>3605441.18</v>
      </c>
      <c r="Q113" s="19">
        <v>3425169.12</v>
      </c>
      <c r="R113" s="19">
        <v>180272.06</v>
      </c>
      <c r="S113" s="17"/>
    </row>
    <row r="114" spans="1:23" ht="27.75" customHeight="1" x14ac:dyDescent="0.25">
      <c r="A114" s="88" t="s">
        <v>57</v>
      </c>
      <c r="B114" s="89"/>
      <c r="C114" s="18" t="s">
        <v>19</v>
      </c>
      <c r="D114" s="18" t="s">
        <v>19</v>
      </c>
      <c r="E114" s="18" t="s">
        <v>19</v>
      </c>
      <c r="F114" s="18" t="s">
        <v>19</v>
      </c>
      <c r="G114" s="39">
        <f>SUM(G115:G118)</f>
        <v>106</v>
      </c>
      <c r="H114" s="39">
        <f t="shared" ref="H114:P114" si="72">SUM(H115:H118)</f>
        <v>106</v>
      </c>
      <c r="I114" s="40">
        <f t="shared" si="72"/>
        <v>1579.67</v>
      </c>
      <c r="J114" s="39">
        <f t="shared" si="72"/>
        <v>49</v>
      </c>
      <c r="K114" s="39">
        <f t="shared" si="72"/>
        <v>39</v>
      </c>
      <c r="L114" s="39">
        <f t="shared" si="72"/>
        <v>10</v>
      </c>
      <c r="M114" s="40">
        <f t="shared" si="72"/>
        <v>1579.67</v>
      </c>
      <c r="N114" s="40">
        <f t="shared" si="72"/>
        <v>1232.3800000000001</v>
      </c>
      <c r="O114" s="40">
        <f t="shared" si="72"/>
        <v>347.28999999999996</v>
      </c>
      <c r="P114" s="41">
        <f t="shared" si="72"/>
        <v>75824160</v>
      </c>
      <c r="Q114" s="41">
        <f t="shared" ref="Q114" si="73">SUM(Q115:Q118)</f>
        <v>60659328</v>
      </c>
      <c r="R114" s="41">
        <f t="shared" ref="R114" si="74">SUM(R115:R118)</f>
        <v>15164832</v>
      </c>
      <c r="S114" s="17"/>
    </row>
    <row r="115" spans="1:23" ht="27" customHeight="1" x14ac:dyDescent="0.25">
      <c r="A115" s="18" t="s">
        <v>214</v>
      </c>
      <c r="B115" s="82" t="s">
        <v>299</v>
      </c>
      <c r="C115" s="37" t="s">
        <v>300</v>
      </c>
      <c r="D115" s="22">
        <v>43067</v>
      </c>
      <c r="E115" s="33" t="s">
        <v>138</v>
      </c>
      <c r="F115" s="33" t="s">
        <v>336</v>
      </c>
      <c r="G115" s="39">
        <v>25</v>
      </c>
      <c r="H115" s="39">
        <v>25</v>
      </c>
      <c r="I115" s="40">
        <v>396.32</v>
      </c>
      <c r="J115" s="39">
        <v>12</v>
      </c>
      <c r="K115" s="39">
        <v>9</v>
      </c>
      <c r="L115" s="39">
        <v>3</v>
      </c>
      <c r="M115" s="40">
        <f>N115+O115</f>
        <v>396.32000000000005</v>
      </c>
      <c r="N115" s="40">
        <v>283.85000000000002</v>
      </c>
      <c r="O115" s="40">
        <v>112.47</v>
      </c>
      <c r="P115" s="41">
        <f>M115*1.2*40000</f>
        <v>19023360.000000004</v>
      </c>
      <c r="Q115" s="41">
        <v>15218688</v>
      </c>
      <c r="R115" s="41">
        <v>3804672</v>
      </c>
      <c r="S115" s="28"/>
      <c r="T115" s="84">
        <f>Q115/P115</f>
        <v>0.79999999999999982</v>
      </c>
    </row>
    <row r="116" spans="1:23" ht="27" customHeight="1" x14ac:dyDescent="0.25">
      <c r="A116" s="18" t="s">
        <v>215</v>
      </c>
      <c r="B116" s="82" t="s">
        <v>301</v>
      </c>
      <c r="C116" s="37" t="s">
        <v>300</v>
      </c>
      <c r="D116" s="22">
        <v>43067</v>
      </c>
      <c r="E116" s="33" t="s">
        <v>138</v>
      </c>
      <c r="F116" s="33" t="s">
        <v>336</v>
      </c>
      <c r="G116" s="39">
        <v>28</v>
      </c>
      <c r="H116" s="39">
        <v>28</v>
      </c>
      <c r="I116" s="40">
        <v>401.21</v>
      </c>
      <c r="J116" s="39">
        <v>12</v>
      </c>
      <c r="K116" s="39">
        <v>10</v>
      </c>
      <c r="L116" s="39">
        <v>2</v>
      </c>
      <c r="M116" s="40">
        <f>N116+O116</f>
        <v>401.21000000000004</v>
      </c>
      <c r="N116" s="40">
        <v>327.23</v>
      </c>
      <c r="O116" s="40">
        <v>73.98</v>
      </c>
      <c r="P116" s="41">
        <f>M116*1.2*40000</f>
        <v>19258080</v>
      </c>
      <c r="Q116" s="41">
        <v>15406464</v>
      </c>
      <c r="R116" s="41">
        <v>3851616</v>
      </c>
      <c r="S116" s="28"/>
    </row>
    <row r="117" spans="1:23" ht="27" customHeight="1" x14ac:dyDescent="0.25">
      <c r="A117" s="18" t="s">
        <v>216</v>
      </c>
      <c r="B117" s="82" t="s">
        <v>302</v>
      </c>
      <c r="C117" s="37" t="s">
        <v>300</v>
      </c>
      <c r="D117" s="22">
        <v>43067</v>
      </c>
      <c r="E117" s="33" t="s">
        <v>138</v>
      </c>
      <c r="F117" s="33" t="s">
        <v>336</v>
      </c>
      <c r="G117" s="39">
        <v>28</v>
      </c>
      <c r="H117" s="39">
        <v>28</v>
      </c>
      <c r="I117" s="40">
        <v>392.22</v>
      </c>
      <c r="J117" s="39">
        <v>12</v>
      </c>
      <c r="K117" s="39">
        <v>9</v>
      </c>
      <c r="L117" s="39">
        <v>3</v>
      </c>
      <c r="M117" s="40">
        <f>N117+O117</f>
        <v>392.21999999999997</v>
      </c>
      <c r="N117" s="40">
        <v>282.52</v>
      </c>
      <c r="O117" s="40">
        <v>109.7</v>
      </c>
      <c r="P117" s="41">
        <f>M117*1.2*40000</f>
        <v>18826559.999999996</v>
      </c>
      <c r="Q117" s="41">
        <v>15061248</v>
      </c>
      <c r="R117" s="41">
        <v>3765312</v>
      </c>
      <c r="S117" s="28"/>
    </row>
    <row r="118" spans="1:23" ht="27" customHeight="1" x14ac:dyDescent="0.25">
      <c r="A118" s="18" t="s">
        <v>217</v>
      </c>
      <c r="B118" s="82" t="s">
        <v>303</v>
      </c>
      <c r="C118" s="37" t="s">
        <v>300</v>
      </c>
      <c r="D118" s="22">
        <v>43067</v>
      </c>
      <c r="E118" s="33" t="s">
        <v>138</v>
      </c>
      <c r="F118" s="33" t="s">
        <v>336</v>
      </c>
      <c r="G118" s="39">
        <v>25</v>
      </c>
      <c r="H118" s="39">
        <v>25</v>
      </c>
      <c r="I118" s="40">
        <v>389.92</v>
      </c>
      <c r="J118" s="39">
        <v>13</v>
      </c>
      <c r="K118" s="39">
        <v>11</v>
      </c>
      <c r="L118" s="39">
        <v>2</v>
      </c>
      <c r="M118" s="40">
        <f>N118+O118</f>
        <v>389.91999999999996</v>
      </c>
      <c r="N118" s="40">
        <v>338.78</v>
      </c>
      <c r="O118" s="40">
        <v>51.14</v>
      </c>
      <c r="P118" s="41">
        <f>M118*1.2*40000</f>
        <v>18716159.999999996</v>
      </c>
      <c r="Q118" s="41">
        <v>14972928</v>
      </c>
      <c r="R118" s="41">
        <v>3743232</v>
      </c>
      <c r="S118" s="28"/>
    </row>
    <row r="119" spans="1:23" ht="28.9" customHeight="1" x14ac:dyDescent="0.25">
      <c r="A119" s="88" t="s">
        <v>30</v>
      </c>
      <c r="B119" s="89"/>
      <c r="C119" s="18" t="s">
        <v>19</v>
      </c>
      <c r="D119" s="18" t="s">
        <v>19</v>
      </c>
      <c r="E119" s="18" t="s">
        <v>19</v>
      </c>
      <c r="F119" s="18" t="s">
        <v>19</v>
      </c>
      <c r="G119" s="39">
        <f t="shared" ref="G119:R119" si="75">SUM(G120:G121)</f>
        <v>14</v>
      </c>
      <c r="H119" s="39">
        <f t="shared" si="75"/>
        <v>14</v>
      </c>
      <c r="I119" s="40">
        <f t="shared" si="75"/>
        <v>355.35</v>
      </c>
      <c r="J119" s="39">
        <f t="shared" si="75"/>
        <v>5</v>
      </c>
      <c r="K119" s="39">
        <f t="shared" si="75"/>
        <v>5</v>
      </c>
      <c r="L119" s="39">
        <f t="shared" si="75"/>
        <v>0</v>
      </c>
      <c r="M119" s="40">
        <f t="shared" si="75"/>
        <v>204.49</v>
      </c>
      <c r="N119" s="40">
        <f t="shared" si="75"/>
        <v>204.49</v>
      </c>
      <c r="O119" s="40">
        <f t="shared" si="75"/>
        <v>0</v>
      </c>
      <c r="P119" s="19">
        <f t="shared" si="75"/>
        <v>9815520</v>
      </c>
      <c r="Q119" s="19">
        <f t="shared" si="75"/>
        <v>4907760</v>
      </c>
      <c r="R119" s="19">
        <f t="shared" si="75"/>
        <v>4907760</v>
      </c>
      <c r="S119" s="17"/>
    </row>
    <row r="120" spans="1:23" s="75" customFormat="1" ht="28.9" customHeight="1" x14ac:dyDescent="0.25">
      <c r="A120" s="70" t="s">
        <v>218</v>
      </c>
      <c r="B120" s="71" t="s">
        <v>356</v>
      </c>
      <c r="C120" s="72" t="s">
        <v>260</v>
      </c>
      <c r="D120" s="73">
        <v>43363</v>
      </c>
      <c r="E120" s="74" t="s">
        <v>138</v>
      </c>
      <c r="F120" s="74" t="s">
        <v>336</v>
      </c>
      <c r="G120" s="67">
        <v>2</v>
      </c>
      <c r="H120" s="67">
        <v>2</v>
      </c>
      <c r="I120" s="68">
        <v>226.3</v>
      </c>
      <c r="J120" s="67">
        <v>2</v>
      </c>
      <c r="K120" s="67">
        <v>2</v>
      </c>
      <c r="L120" s="67">
        <v>0</v>
      </c>
      <c r="M120" s="68">
        <v>75.44</v>
      </c>
      <c r="N120" s="68">
        <v>75.44</v>
      </c>
      <c r="O120" s="68">
        <v>0</v>
      </c>
      <c r="P120" s="69">
        <f>M120*1.2*40000</f>
        <v>3621119.9999999995</v>
      </c>
      <c r="Q120" s="69">
        <v>1810560</v>
      </c>
      <c r="R120" s="69">
        <v>1810560</v>
      </c>
      <c r="S120" s="17"/>
      <c r="T120" s="85">
        <f>P120*0.5</f>
        <v>1810559.9999999998</v>
      </c>
      <c r="U120" s="84"/>
      <c r="V120" s="84"/>
      <c r="W120" s="84"/>
    </row>
    <row r="121" spans="1:23" ht="27.6" customHeight="1" x14ac:dyDescent="0.25">
      <c r="A121" s="18" t="s">
        <v>219</v>
      </c>
      <c r="B121" s="82" t="s">
        <v>39</v>
      </c>
      <c r="C121" s="30" t="s">
        <v>260</v>
      </c>
      <c r="D121" s="22">
        <v>43363</v>
      </c>
      <c r="E121" s="33" t="s">
        <v>138</v>
      </c>
      <c r="F121" s="33" t="s">
        <v>336</v>
      </c>
      <c r="G121" s="39">
        <v>12</v>
      </c>
      <c r="H121" s="39">
        <v>12</v>
      </c>
      <c r="I121" s="40">
        <v>129.05000000000001</v>
      </c>
      <c r="J121" s="39">
        <v>3</v>
      </c>
      <c r="K121" s="39">
        <v>3</v>
      </c>
      <c r="L121" s="39">
        <v>0</v>
      </c>
      <c r="M121" s="44">
        <v>129.05000000000001</v>
      </c>
      <c r="N121" s="40">
        <v>129.05000000000001</v>
      </c>
      <c r="O121" s="40">
        <v>0</v>
      </c>
      <c r="P121" s="19">
        <f t="shared" ref="P121" si="76">M121*1.2*40000</f>
        <v>6194400.0000000009</v>
      </c>
      <c r="Q121" s="19">
        <v>3097200</v>
      </c>
      <c r="R121" s="19">
        <v>3097200</v>
      </c>
      <c r="S121" s="17"/>
      <c r="T121" s="85">
        <f>P121*0.5</f>
        <v>3097200.0000000005</v>
      </c>
    </row>
    <row r="122" spans="1:23" ht="23.45" customHeight="1" x14ac:dyDescent="0.25">
      <c r="A122" s="91" t="s">
        <v>324</v>
      </c>
      <c r="B122" s="92"/>
      <c r="C122" s="18" t="s">
        <v>34</v>
      </c>
      <c r="D122" s="18" t="s">
        <v>34</v>
      </c>
      <c r="E122" s="18" t="s">
        <v>34</v>
      </c>
      <c r="F122" s="18" t="s">
        <v>34</v>
      </c>
      <c r="G122" s="43">
        <f>SUM(G124:G129,G131,G133:G134,G136,G137,G138,G140,G142,G144,G146,G149,G148,G150)</f>
        <v>864</v>
      </c>
      <c r="H122" s="43">
        <f>SUM(H124:H129,H131,H133:H134,H136,H137,H138,H140,H142,H144,H146,H149,H148,H150)</f>
        <v>864</v>
      </c>
      <c r="I122" s="44">
        <f>SUM(I124:I129,I131,I133:I134,I136,I137,I138,I140,I142,I144,I146,I149,I148,I150)</f>
        <v>14201.47</v>
      </c>
      <c r="J122" s="43">
        <f>SUM(J124:J129,J131,J133:J134,J136,J137,J138,J140,J142,J144,J146,J149,J148,J150)</f>
        <v>376</v>
      </c>
      <c r="K122" s="43">
        <f t="shared" ref="K122:O122" si="77">SUM(K124:K129,K131,K133,K134,K136,K137,K138,K140,K142,K144,K146,K149,K148,K150)</f>
        <v>249</v>
      </c>
      <c r="L122" s="43">
        <f t="shared" si="77"/>
        <v>127</v>
      </c>
      <c r="M122" s="44">
        <f t="shared" si="77"/>
        <v>14168.77</v>
      </c>
      <c r="N122" s="44">
        <f t="shared" si="77"/>
        <v>10111.550000000001</v>
      </c>
      <c r="O122" s="44">
        <f t="shared" si="77"/>
        <v>4057.22</v>
      </c>
      <c r="P122" s="19">
        <f>SUM(Q122,R122)</f>
        <v>649155269.8499999</v>
      </c>
      <c r="Q122" s="19">
        <f t="shared" ref="Q122:R122" si="78">SUM(Q124:Q129,Q131,Q133:Q134,Q136,Q137,Q138,Q140,Q142,Q144,Q146,Q149,Q148,Q150)</f>
        <v>556350706.3599999</v>
      </c>
      <c r="R122" s="19">
        <f t="shared" si="78"/>
        <v>92804563.49000001</v>
      </c>
      <c r="S122" s="17"/>
    </row>
    <row r="123" spans="1:23" ht="27.75" customHeight="1" x14ac:dyDescent="0.25">
      <c r="A123" s="88" t="s">
        <v>51</v>
      </c>
      <c r="B123" s="89"/>
      <c r="C123" s="18" t="s">
        <v>19</v>
      </c>
      <c r="D123" s="18" t="s">
        <v>19</v>
      </c>
      <c r="E123" s="18" t="s">
        <v>19</v>
      </c>
      <c r="F123" s="18" t="s">
        <v>19</v>
      </c>
      <c r="G123" s="43">
        <f>SUM(G124:G129)</f>
        <v>159</v>
      </c>
      <c r="H123" s="43">
        <f t="shared" ref="H123:O123" si="79">SUM(H124:H129)</f>
        <v>159</v>
      </c>
      <c r="I123" s="44">
        <f t="shared" si="79"/>
        <v>2241.3999999999996</v>
      </c>
      <c r="J123" s="43">
        <f t="shared" si="79"/>
        <v>82</v>
      </c>
      <c r="K123" s="43">
        <f t="shared" si="79"/>
        <v>55</v>
      </c>
      <c r="L123" s="43">
        <f t="shared" si="79"/>
        <v>27</v>
      </c>
      <c r="M123" s="44">
        <f t="shared" si="79"/>
        <v>2241.3999999999996</v>
      </c>
      <c r="N123" s="44">
        <f t="shared" si="79"/>
        <v>1555.71</v>
      </c>
      <c r="O123" s="44">
        <f t="shared" si="79"/>
        <v>685.69</v>
      </c>
      <c r="P123" s="19">
        <v>95601985.909999996</v>
      </c>
      <c r="Q123" s="19">
        <f t="shared" ref="Q123" si="80">SUM(Q124:Q129)</f>
        <v>90821886.620000005</v>
      </c>
      <c r="R123" s="19">
        <f t="shared" ref="R123" si="81">SUM(R124:R129)</f>
        <v>4780099.29</v>
      </c>
      <c r="S123" s="17"/>
      <c r="T123" s="84">
        <f>Q123/P123</f>
        <v>0.95000000005753027</v>
      </c>
    </row>
    <row r="124" spans="1:23" ht="27" customHeight="1" x14ac:dyDescent="0.25">
      <c r="A124" s="18" t="s">
        <v>220</v>
      </c>
      <c r="B124" s="34" t="s">
        <v>144</v>
      </c>
      <c r="C124" s="18" t="s">
        <v>285</v>
      </c>
      <c r="D124" s="22">
        <v>43279</v>
      </c>
      <c r="E124" s="33" t="s">
        <v>336</v>
      </c>
      <c r="F124" s="33" t="s">
        <v>328</v>
      </c>
      <c r="G124" s="43">
        <v>13</v>
      </c>
      <c r="H124" s="43">
        <v>13</v>
      </c>
      <c r="I124" s="44">
        <v>202.6</v>
      </c>
      <c r="J124" s="43">
        <v>7</v>
      </c>
      <c r="K124" s="43">
        <v>7</v>
      </c>
      <c r="L124" s="43">
        <v>0</v>
      </c>
      <c r="M124" s="44">
        <v>202.6</v>
      </c>
      <c r="N124" s="44">
        <v>202.6</v>
      </c>
      <c r="O124" s="44">
        <v>0</v>
      </c>
      <c r="P124" s="19">
        <f t="shared" si="70"/>
        <v>8641457.2799999993</v>
      </c>
      <c r="Q124" s="19">
        <v>8209384.4199999999</v>
      </c>
      <c r="R124" s="19">
        <v>432072.86</v>
      </c>
      <c r="S124" s="17"/>
    </row>
    <row r="125" spans="1:23" ht="27" customHeight="1" x14ac:dyDescent="0.25">
      <c r="A125" s="18" t="s">
        <v>221</v>
      </c>
      <c r="B125" s="34" t="s">
        <v>145</v>
      </c>
      <c r="C125" s="18" t="s">
        <v>286</v>
      </c>
      <c r="D125" s="22">
        <v>43280</v>
      </c>
      <c r="E125" s="33" t="s">
        <v>336</v>
      </c>
      <c r="F125" s="33" t="s">
        <v>328</v>
      </c>
      <c r="G125" s="43">
        <v>17</v>
      </c>
      <c r="H125" s="43">
        <v>17</v>
      </c>
      <c r="I125" s="44">
        <v>318.7</v>
      </c>
      <c r="J125" s="43">
        <v>9</v>
      </c>
      <c r="K125" s="43">
        <v>7</v>
      </c>
      <c r="L125" s="43">
        <v>2</v>
      </c>
      <c r="M125" s="44">
        <v>318.7</v>
      </c>
      <c r="N125" s="44">
        <v>236</v>
      </c>
      <c r="O125" s="44">
        <v>82.7</v>
      </c>
      <c r="P125" s="19">
        <f t="shared" si="70"/>
        <v>13593447.359999999</v>
      </c>
      <c r="Q125" s="19">
        <v>12913774.99</v>
      </c>
      <c r="R125" s="19">
        <v>679672.37</v>
      </c>
      <c r="S125" s="17"/>
    </row>
    <row r="126" spans="1:23" ht="27" customHeight="1" x14ac:dyDescent="0.25">
      <c r="A126" s="18" t="s">
        <v>222</v>
      </c>
      <c r="B126" s="34" t="s">
        <v>146</v>
      </c>
      <c r="C126" s="18" t="s">
        <v>287</v>
      </c>
      <c r="D126" s="22">
        <v>43280</v>
      </c>
      <c r="E126" s="33" t="s">
        <v>336</v>
      </c>
      <c r="F126" s="33" t="s">
        <v>328</v>
      </c>
      <c r="G126" s="43">
        <v>17</v>
      </c>
      <c r="H126" s="43">
        <v>17</v>
      </c>
      <c r="I126" s="44">
        <v>227.13</v>
      </c>
      <c r="J126" s="43">
        <v>7</v>
      </c>
      <c r="K126" s="43">
        <v>4</v>
      </c>
      <c r="L126" s="43">
        <v>3</v>
      </c>
      <c r="M126" s="44">
        <v>227.13</v>
      </c>
      <c r="N126" s="44">
        <v>142.27000000000001</v>
      </c>
      <c r="O126" s="44">
        <v>84.86</v>
      </c>
      <c r="P126" s="19">
        <f t="shared" si="70"/>
        <v>9687730.4639999997</v>
      </c>
      <c r="Q126" s="19">
        <v>9203343.9399999995</v>
      </c>
      <c r="R126" s="19">
        <v>484386.52</v>
      </c>
      <c r="S126" s="17"/>
    </row>
    <row r="127" spans="1:23" ht="27" customHeight="1" x14ac:dyDescent="0.25">
      <c r="A127" s="18" t="s">
        <v>223</v>
      </c>
      <c r="B127" s="34" t="s">
        <v>357</v>
      </c>
      <c r="C127" s="18" t="s">
        <v>288</v>
      </c>
      <c r="D127" s="22">
        <v>43279</v>
      </c>
      <c r="E127" s="33" t="s">
        <v>336</v>
      </c>
      <c r="F127" s="33" t="s">
        <v>328</v>
      </c>
      <c r="G127" s="43">
        <v>34</v>
      </c>
      <c r="H127" s="43">
        <v>34</v>
      </c>
      <c r="I127" s="44">
        <v>666.64</v>
      </c>
      <c r="J127" s="43">
        <v>23</v>
      </c>
      <c r="K127" s="43">
        <v>18</v>
      </c>
      <c r="L127" s="43">
        <v>5</v>
      </c>
      <c r="M127" s="44">
        <v>666.64</v>
      </c>
      <c r="N127" s="44">
        <v>511.9</v>
      </c>
      <c r="O127" s="44">
        <v>154.74</v>
      </c>
      <c r="P127" s="19">
        <f t="shared" si="70"/>
        <v>28434062.592</v>
      </c>
      <c r="Q127" s="19">
        <v>27012359.460000001</v>
      </c>
      <c r="R127" s="19">
        <v>1421703.13</v>
      </c>
      <c r="S127" s="17"/>
    </row>
    <row r="128" spans="1:23" ht="27" customHeight="1" x14ac:dyDescent="0.25">
      <c r="A128" s="18" t="s">
        <v>224</v>
      </c>
      <c r="B128" s="34" t="s">
        <v>101</v>
      </c>
      <c r="C128" s="18" t="s">
        <v>289</v>
      </c>
      <c r="D128" s="22">
        <v>43285</v>
      </c>
      <c r="E128" s="33" t="s">
        <v>336</v>
      </c>
      <c r="F128" s="33" t="s">
        <v>328</v>
      </c>
      <c r="G128" s="43">
        <v>12</v>
      </c>
      <c r="H128" s="43">
        <v>12</v>
      </c>
      <c r="I128" s="44">
        <v>201.05</v>
      </c>
      <c r="J128" s="43">
        <v>5</v>
      </c>
      <c r="K128" s="43">
        <v>2</v>
      </c>
      <c r="L128" s="43">
        <v>3</v>
      </c>
      <c r="M128" s="44">
        <v>201.05</v>
      </c>
      <c r="N128" s="44">
        <v>88.15</v>
      </c>
      <c r="O128" s="44">
        <v>112.9</v>
      </c>
      <c r="P128" s="19">
        <f t="shared" si="70"/>
        <v>8575345.4399999995</v>
      </c>
      <c r="Q128" s="19">
        <v>8146578.1699999999</v>
      </c>
      <c r="R128" s="19">
        <v>428767.27</v>
      </c>
      <c r="S128" s="17"/>
    </row>
    <row r="129" spans="1:20" ht="27" customHeight="1" x14ac:dyDescent="0.25">
      <c r="A129" s="45" t="s">
        <v>225</v>
      </c>
      <c r="B129" s="34" t="s">
        <v>147</v>
      </c>
      <c r="C129" s="18" t="s">
        <v>290</v>
      </c>
      <c r="D129" s="22">
        <v>43280</v>
      </c>
      <c r="E129" s="33" t="s">
        <v>336</v>
      </c>
      <c r="F129" s="33" t="s">
        <v>328</v>
      </c>
      <c r="G129" s="43">
        <v>66</v>
      </c>
      <c r="H129" s="43">
        <v>66</v>
      </c>
      <c r="I129" s="44">
        <v>625.28</v>
      </c>
      <c r="J129" s="43">
        <v>31</v>
      </c>
      <c r="K129" s="43">
        <v>17</v>
      </c>
      <c r="L129" s="43">
        <v>14</v>
      </c>
      <c r="M129" s="44">
        <v>625.28</v>
      </c>
      <c r="N129" s="44">
        <v>374.79</v>
      </c>
      <c r="O129" s="44">
        <v>250.49</v>
      </c>
      <c r="P129" s="19">
        <f t="shared" si="70"/>
        <v>26669942.783999998</v>
      </c>
      <c r="Q129" s="19">
        <v>25336445.640000001</v>
      </c>
      <c r="R129" s="19">
        <v>1333497.1399999999</v>
      </c>
      <c r="S129" s="17"/>
    </row>
    <row r="130" spans="1:20" ht="31.15" customHeight="1" x14ac:dyDescent="0.25">
      <c r="A130" s="88" t="s">
        <v>156</v>
      </c>
      <c r="B130" s="89"/>
      <c r="C130" s="18" t="s">
        <v>19</v>
      </c>
      <c r="D130" s="18" t="s">
        <v>19</v>
      </c>
      <c r="E130" s="18" t="s">
        <v>19</v>
      </c>
      <c r="F130" s="18" t="s">
        <v>19</v>
      </c>
      <c r="G130" s="39">
        <f>SUM(G131)</f>
        <v>19</v>
      </c>
      <c r="H130" s="39">
        <f t="shared" ref="H130:P130" si="82">SUM(H131)</f>
        <v>19</v>
      </c>
      <c r="I130" s="40">
        <f t="shared" si="82"/>
        <v>350.62</v>
      </c>
      <c r="J130" s="39">
        <f t="shared" si="82"/>
        <v>8</v>
      </c>
      <c r="K130" s="39">
        <f t="shared" si="82"/>
        <v>7</v>
      </c>
      <c r="L130" s="39">
        <f t="shared" si="82"/>
        <v>1</v>
      </c>
      <c r="M130" s="40">
        <f t="shared" si="82"/>
        <v>350.62</v>
      </c>
      <c r="N130" s="40">
        <f t="shared" si="82"/>
        <v>311.02</v>
      </c>
      <c r="O130" s="40">
        <f t="shared" si="82"/>
        <v>39.6</v>
      </c>
      <c r="P130" s="41">
        <f t="shared" si="82"/>
        <v>14954924.736</v>
      </c>
      <c r="Q130" s="41">
        <f>Q131</f>
        <v>14207178.5</v>
      </c>
      <c r="R130" s="41">
        <f>R131</f>
        <v>747746.24</v>
      </c>
      <c r="S130" s="17"/>
    </row>
    <row r="131" spans="1:20" ht="28.9" customHeight="1" x14ac:dyDescent="0.25">
      <c r="A131" s="45" t="s">
        <v>226</v>
      </c>
      <c r="B131" s="42" t="s">
        <v>157</v>
      </c>
      <c r="C131" s="18">
        <v>350</v>
      </c>
      <c r="D131" s="22">
        <v>43335</v>
      </c>
      <c r="E131" s="33" t="s">
        <v>336</v>
      </c>
      <c r="F131" s="33" t="s">
        <v>328</v>
      </c>
      <c r="G131" s="43">
        <v>19</v>
      </c>
      <c r="H131" s="43">
        <v>19</v>
      </c>
      <c r="I131" s="44">
        <v>350.62</v>
      </c>
      <c r="J131" s="39">
        <v>8</v>
      </c>
      <c r="K131" s="39">
        <v>7</v>
      </c>
      <c r="L131" s="39">
        <v>1</v>
      </c>
      <c r="M131" s="44">
        <v>350.62</v>
      </c>
      <c r="N131" s="44">
        <v>311.02</v>
      </c>
      <c r="O131" s="44">
        <v>39.6</v>
      </c>
      <c r="P131" s="41">
        <f t="shared" ref="P131" si="83">M131*1.2*35544</f>
        <v>14954924.736</v>
      </c>
      <c r="Q131" s="41">
        <v>14207178.5</v>
      </c>
      <c r="R131" s="41">
        <v>747746.24</v>
      </c>
      <c r="S131" s="17"/>
    </row>
    <row r="132" spans="1:20" ht="31.15" customHeight="1" x14ac:dyDescent="0.25">
      <c r="A132" s="88" t="s">
        <v>158</v>
      </c>
      <c r="B132" s="89"/>
      <c r="C132" s="18" t="s">
        <v>19</v>
      </c>
      <c r="D132" s="18" t="s">
        <v>19</v>
      </c>
      <c r="E132" s="18" t="s">
        <v>19</v>
      </c>
      <c r="F132" s="18" t="s">
        <v>19</v>
      </c>
      <c r="G132" s="39">
        <f>SUM(G133:G134)</f>
        <v>50</v>
      </c>
      <c r="H132" s="39">
        <f>SUM(H133:H134)</f>
        <v>50</v>
      </c>
      <c r="I132" s="40">
        <f>SUM(I133:I134)</f>
        <v>881.45</v>
      </c>
      <c r="J132" s="39">
        <f t="shared" ref="J132:L132" si="84">SUM(J133:J134)</f>
        <v>24</v>
      </c>
      <c r="K132" s="39">
        <f t="shared" si="84"/>
        <v>0</v>
      </c>
      <c r="L132" s="39">
        <f t="shared" si="84"/>
        <v>24</v>
      </c>
      <c r="M132" s="40">
        <f t="shared" ref="M132:O132" si="85">SUM(M133:M134)</f>
        <v>848.75</v>
      </c>
      <c r="N132" s="40">
        <f t="shared" si="85"/>
        <v>0</v>
      </c>
      <c r="O132" s="40">
        <f t="shared" si="85"/>
        <v>848.75</v>
      </c>
      <c r="P132" s="41">
        <f>SUM(P133:P134)</f>
        <v>36201564</v>
      </c>
      <c r="Q132" s="41">
        <f t="shared" ref="Q132:R132" si="86">SUM(Q133:Q134)</f>
        <v>34391485.799999997</v>
      </c>
      <c r="R132" s="41">
        <f t="shared" si="86"/>
        <v>1810078.2</v>
      </c>
      <c r="S132" s="17"/>
    </row>
    <row r="133" spans="1:20" ht="27" customHeight="1" x14ac:dyDescent="0.25">
      <c r="A133" s="18" t="s">
        <v>227</v>
      </c>
      <c r="B133" s="77" t="s">
        <v>159</v>
      </c>
      <c r="C133" s="30" t="s">
        <v>295</v>
      </c>
      <c r="D133" s="22">
        <v>43283</v>
      </c>
      <c r="E133" s="33" t="s">
        <v>336</v>
      </c>
      <c r="F133" s="33" t="s">
        <v>328</v>
      </c>
      <c r="G133" s="39">
        <v>44</v>
      </c>
      <c r="H133" s="39">
        <v>44</v>
      </c>
      <c r="I133" s="40">
        <v>759.85</v>
      </c>
      <c r="J133" s="39">
        <v>22</v>
      </c>
      <c r="K133" s="39">
        <v>0</v>
      </c>
      <c r="L133" s="39">
        <v>22</v>
      </c>
      <c r="M133" s="40">
        <v>759.85</v>
      </c>
      <c r="N133" s="40">
        <v>0</v>
      </c>
      <c r="O133" s="40">
        <v>759.85</v>
      </c>
      <c r="P133" s="41">
        <f t="shared" ref="P133" si="87">M133*1.2*35544</f>
        <v>32409730.080000002</v>
      </c>
      <c r="Q133" s="41">
        <v>30789243.579999998</v>
      </c>
      <c r="R133" s="46">
        <v>1620486.5</v>
      </c>
      <c r="S133" s="17"/>
      <c r="T133" s="84">
        <f>P133/1.2/759.85</f>
        <v>35544</v>
      </c>
    </row>
    <row r="134" spans="1:20" ht="27" customHeight="1" x14ac:dyDescent="0.25">
      <c r="A134" s="18" t="s">
        <v>228</v>
      </c>
      <c r="B134" s="77" t="s">
        <v>391</v>
      </c>
      <c r="C134" s="30" t="s">
        <v>390</v>
      </c>
      <c r="D134" s="22">
        <v>41624</v>
      </c>
      <c r="E134" s="33" t="s">
        <v>336</v>
      </c>
      <c r="F134" s="33" t="s">
        <v>328</v>
      </c>
      <c r="G134" s="39">
        <v>6</v>
      </c>
      <c r="H134" s="39">
        <v>6</v>
      </c>
      <c r="I134" s="40">
        <v>121.6</v>
      </c>
      <c r="J134" s="39">
        <v>2</v>
      </c>
      <c r="K134" s="39">
        <v>0</v>
      </c>
      <c r="L134" s="39">
        <v>2</v>
      </c>
      <c r="M134" s="40">
        <v>88.9</v>
      </c>
      <c r="N134" s="40">
        <v>0</v>
      </c>
      <c r="O134" s="40">
        <v>88.9</v>
      </c>
      <c r="P134" s="41">
        <v>3791833.92</v>
      </c>
      <c r="Q134" s="41">
        <v>3602242.22</v>
      </c>
      <c r="R134" s="46">
        <v>189591.7</v>
      </c>
      <c r="S134" s="17"/>
    </row>
    <row r="135" spans="1:20" ht="28.9" customHeight="1" x14ac:dyDescent="0.25">
      <c r="A135" s="88" t="s">
        <v>27</v>
      </c>
      <c r="B135" s="89"/>
      <c r="C135" s="18" t="s">
        <v>19</v>
      </c>
      <c r="D135" s="18" t="s">
        <v>19</v>
      </c>
      <c r="E135" s="18" t="s">
        <v>19</v>
      </c>
      <c r="F135" s="18" t="s">
        <v>19</v>
      </c>
      <c r="G135" s="39">
        <f>SUM(G136:G138)</f>
        <v>55</v>
      </c>
      <c r="H135" s="39">
        <f>SUM(H136:H138)</f>
        <v>55</v>
      </c>
      <c r="I135" s="40">
        <f>SUM(I136:I138)</f>
        <v>1101.5</v>
      </c>
      <c r="J135" s="39">
        <f t="shared" ref="J135:O135" si="88">SUM(J136:J138)</f>
        <v>31</v>
      </c>
      <c r="K135" s="39">
        <f t="shared" si="88"/>
        <v>22</v>
      </c>
      <c r="L135" s="39">
        <f t="shared" si="88"/>
        <v>9</v>
      </c>
      <c r="M135" s="40">
        <f t="shared" si="88"/>
        <v>1101.5</v>
      </c>
      <c r="N135" s="40">
        <f t="shared" si="88"/>
        <v>922.52</v>
      </c>
      <c r="O135" s="40">
        <f t="shared" si="88"/>
        <v>178.98000000000002</v>
      </c>
      <c r="P135" s="41">
        <f>SUM(P136:P138)</f>
        <v>46982059.199999996</v>
      </c>
      <c r="Q135" s="41">
        <f>SUM(Q136:Q138)</f>
        <v>44632956.239999995</v>
      </c>
      <c r="R135" s="41">
        <f t="shared" ref="R135" si="89">SUM(R136:R138)</f>
        <v>2349102.96</v>
      </c>
      <c r="S135" s="17"/>
    </row>
    <row r="136" spans="1:20" ht="27" customHeight="1" x14ac:dyDescent="0.25">
      <c r="A136" s="18" t="s">
        <v>229</v>
      </c>
      <c r="B136" s="82" t="s">
        <v>358</v>
      </c>
      <c r="C136" s="27">
        <v>697</v>
      </c>
      <c r="D136" s="22">
        <v>43098</v>
      </c>
      <c r="E136" s="33" t="s">
        <v>336</v>
      </c>
      <c r="F136" s="33" t="s">
        <v>328</v>
      </c>
      <c r="G136" s="39">
        <v>17</v>
      </c>
      <c r="H136" s="39">
        <v>17</v>
      </c>
      <c r="I136" s="40">
        <v>332.4</v>
      </c>
      <c r="J136" s="39">
        <f>K136+L136</f>
        <v>8</v>
      </c>
      <c r="K136" s="39">
        <v>8</v>
      </c>
      <c r="L136" s="39">
        <v>0</v>
      </c>
      <c r="M136" s="44">
        <v>332.4</v>
      </c>
      <c r="N136" s="40">
        <v>332.4</v>
      </c>
      <c r="O136" s="40">
        <v>0</v>
      </c>
      <c r="P136" s="41">
        <f t="shared" ref="P136" si="90">M136*1.2*35544</f>
        <v>14177790.719999997</v>
      </c>
      <c r="Q136" s="41">
        <v>13468901.18</v>
      </c>
      <c r="R136" s="41">
        <v>708889.54</v>
      </c>
      <c r="S136" s="17"/>
    </row>
    <row r="137" spans="1:20" ht="27" customHeight="1" x14ac:dyDescent="0.25">
      <c r="A137" s="18" t="s">
        <v>230</v>
      </c>
      <c r="B137" s="82" t="s">
        <v>359</v>
      </c>
      <c r="C137" s="27">
        <v>699</v>
      </c>
      <c r="D137" s="22">
        <v>43098</v>
      </c>
      <c r="E137" s="33" t="s">
        <v>336</v>
      </c>
      <c r="F137" s="33" t="s">
        <v>328</v>
      </c>
      <c r="G137" s="39">
        <v>26</v>
      </c>
      <c r="H137" s="39">
        <v>26</v>
      </c>
      <c r="I137" s="40">
        <v>487.58</v>
      </c>
      <c r="J137" s="39">
        <f>K137+L137</f>
        <v>15</v>
      </c>
      <c r="K137" s="39">
        <v>7</v>
      </c>
      <c r="L137" s="39">
        <v>8</v>
      </c>
      <c r="M137" s="44">
        <f>N137+O137</f>
        <v>487.58000000000004</v>
      </c>
      <c r="N137" s="40">
        <v>342</v>
      </c>
      <c r="O137" s="40">
        <v>145.58000000000001</v>
      </c>
      <c r="P137" s="41">
        <f t="shared" ref="P137:P138" si="91">M137*1.2*35544</f>
        <v>20796652.223999999</v>
      </c>
      <c r="Q137" s="41">
        <v>19756819.609999999</v>
      </c>
      <c r="R137" s="41">
        <v>1039832.61</v>
      </c>
      <c r="S137" s="17"/>
    </row>
    <row r="138" spans="1:20" ht="27" customHeight="1" x14ac:dyDescent="0.25">
      <c r="A138" s="45" t="s">
        <v>231</v>
      </c>
      <c r="B138" s="82" t="s">
        <v>360</v>
      </c>
      <c r="C138" s="27">
        <v>698</v>
      </c>
      <c r="D138" s="22">
        <v>43098</v>
      </c>
      <c r="E138" s="33" t="s">
        <v>336</v>
      </c>
      <c r="F138" s="33" t="s">
        <v>328</v>
      </c>
      <c r="G138" s="39">
        <v>12</v>
      </c>
      <c r="H138" s="39">
        <v>12</v>
      </c>
      <c r="I138" s="40">
        <v>281.52</v>
      </c>
      <c r="J138" s="39">
        <f>K138+L138</f>
        <v>8</v>
      </c>
      <c r="K138" s="39">
        <v>7</v>
      </c>
      <c r="L138" s="39">
        <v>1</v>
      </c>
      <c r="M138" s="44">
        <f>N138+O138</f>
        <v>281.52</v>
      </c>
      <c r="N138" s="40">
        <v>248.12</v>
      </c>
      <c r="O138" s="40">
        <v>33.4</v>
      </c>
      <c r="P138" s="41">
        <f t="shared" si="91"/>
        <v>12007616.255999999</v>
      </c>
      <c r="Q138" s="41">
        <v>11407235.449999999</v>
      </c>
      <c r="R138" s="41">
        <v>600380.81000000006</v>
      </c>
      <c r="S138" s="17"/>
    </row>
    <row r="139" spans="1:20" ht="28.5" customHeight="1" x14ac:dyDescent="0.25">
      <c r="A139" s="88" t="s">
        <v>49</v>
      </c>
      <c r="B139" s="89"/>
      <c r="C139" s="18" t="s">
        <v>19</v>
      </c>
      <c r="D139" s="18" t="s">
        <v>19</v>
      </c>
      <c r="E139" s="18" t="s">
        <v>19</v>
      </c>
      <c r="F139" s="18" t="s">
        <v>19</v>
      </c>
      <c r="G139" s="39">
        <v>52</v>
      </c>
      <c r="H139" s="39">
        <v>52</v>
      </c>
      <c r="I139" s="40">
        <v>363.59</v>
      </c>
      <c r="J139" s="39">
        <v>14</v>
      </c>
      <c r="K139" s="39">
        <v>0</v>
      </c>
      <c r="L139" s="39">
        <v>14</v>
      </c>
      <c r="M139" s="40">
        <v>363.59</v>
      </c>
      <c r="N139" s="40">
        <v>0</v>
      </c>
      <c r="O139" s="40">
        <v>363.59</v>
      </c>
      <c r="P139" s="19">
        <f>P140</f>
        <v>15508131.551999997</v>
      </c>
      <c r="Q139" s="19">
        <f>Q140</f>
        <v>14732724.970000001</v>
      </c>
      <c r="R139" s="19">
        <f>R140</f>
        <v>775406.58</v>
      </c>
      <c r="S139" s="17"/>
    </row>
    <row r="140" spans="1:20" ht="25.5" customHeight="1" x14ac:dyDescent="0.25">
      <c r="A140" s="45" t="s">
        <v>232</v>
      </c>
      <c r="B140" s="82" t="s">
        <v>50</v>
      </c>
      <c r="C140" s="35">
        <v>526</v>
      </c>
      <c r="D140" s="36">
        <v>43258</v>
      </c>
      <c r="E140" s="33" t="s">
        <v>336</v>
      </c>
      <c r="F140" s="33" t="s">
        <v>328</v>
      </c>
      <c r="G140" s="39">
        <v>52</v>
      </c>
      <c r="H140" s="39">
        <v>52</v>
      </c>
      <c r="I140" s="40">
        <v>363.59</v>
      </c>
      <c r="J140" s="39">
        <v>14</v>
      </c>
      <c r="K140" s="39">
        <v>0</v>
      </c>
      <c r="L140" s="39">
        <v>14</v>
      </c>
      <c r="M140" s="40">
        <v>363.59</v>
      </c>
      <c r="N140" s="40">
        <v>0</v>
      </c>
      <c r="O140" s="40">
        <v>363.59</v>
      </c>
      <c r="P140" s="19">
        <f t="shared" ref="P140" si="92">M140*1.2*35544</f>
        <v>15508131.551999997</v>
      </c>
      <c r="Q140" s="19">
        <v>14732724.970000001</v>
      </c>
      <c r="R140" s="19">
        <v>775406.58</v>
      </c>
      <c r="S140" s="17"/>
    </row>
    <row r="141" spans="1:20" ht="28.5" customHeight="1" x14ac:dyDescent="0.25">
      <c r="A141" s="88" t="s">
        <v>45</v>
      </c>
      <c r="B141" s="89"/>
      <c r="C141" s="18" t="s">
        <v>19</v>
      </c>
      <c r="D141" s="18" t="s">
        <v>19</v>
      </c>
      <c r="E141" s="18" t="s">
        <v>19</v>
      </c>
      <c r="F141" s="18" t="s">
        <v>19</v>
      </c>
      <c r="G141" s="39">
        <v>20</v>
      </c>
      <c r="H141" s="39">
        <v>20</v>
      </c>
      <c r="I141" s="40">
        <v>385.8</v>
      </c>
      <c r="J141" s="39">
        <v>8</v>
      </c>
      <c r="K141" s="39">
        <v>8</v>
      </c>
      <c r="L141" s="39">
        <v>0</v>
      </c>
      <c r="M141" s="40">
        <v>385.8</v>
      </c>
      <c r="N141" s="40">
        <v>385.8</v>
      </c>
      <c r="O141" s="40">
        <v>0</v>
      </c>
      <c r="P141" s="19">
        <f>P142</f>
        <v>16455450.239999998</v>
      </c>
      <c r="Q141" s="19">
        <f>Q142</f>
        <v>15632677.73</v>
      </c>
      <c r="R141" s="19">
        <f>R142</f>
        <v>822772.51</v>
      </c>
      <c r="S141" s="17"/>
    </row>
    <row r="142" spans="1:20" ht="26.25" customHeight="1" x14ac:dyDescent="0.25">
      <c r="A142" s="45" t="s">
        <v>233</v>
      </c>
      <c r="B142" s="77" t="s">
        <v>397</v>
      </c>
      <c r="C142" s="27">
        <v>526</v>
      </c>
      <c r="D142" s="36">
        <v>43258</v>
      </c>
      <c r="E142" s="33" t="s">
        <v>336</v>
      </c>
      <c r="F142" s="33" t="s">
        <v>328</v>
      </c>
      <c r="G142" s="39">
        <v>20</v>
      </c>
      <c r="H142" s="39">
        <v>20</v>
      </c>
      <c r="I142" s="40">
        <v>385.8</v>
      </c>
      <c r="J142" s="39">
        <v>8</v>
      </c>
      <c r="K142" s="39">
        <v>8</v>
      </c>
      <c r="L142" s="39">
        <v>0</v>
      </c>
      <c r="M142" s="40">
        <v>385.8</v>
      </c>
      <c r="N142" s="40">
        <v>385.8</v>
      </c>
      <c r="O142" s="40">
        <v>0</v>
      </c>
      <c r="P142" s="19">
        <f t="shared" ref="P142" si="93">M142*1.2*35544</f>
        <v>16455450.239999998</v>
      </c>
      <c r="Q142" s="19">
        <v>15632677.73</v>
      </c>
      <c r="R142" s="19">
        <v>822772.51</v>
      </c>
      <c r="S142" s="17"/>
    </row>
    <row r="143" spans="1:20" ht="25.9" customHeight="1" x14ac:dyDescent="0.25">
      <c r="A143" s="88" t="s">
        <v>97</v>
      </c>
      <c r="B143" s="89"/>
      <c r="C143" s="18" t="s">
        <v>19</v>
      </c>
      <c r="D143" s="18" t="s">
        <v>19</v>
      </c>
      <c r="E143" s="18" t="s">
        <v>19</v>
      </c>
      <c r="F143" s="18" t="s">
        <v>19</v>
      </c>
      <c r="G143" s="39">
        <f>G144</f>
        <v>26</v>
      </c>
      <c r="H143" s="39">
        <f t="shared" ref="H143:R143" si="94">H144</f>
        <v>26</v>
      </c>
      <c r="I143" s="40">
        <f t="shared" si="94"/>
        <v>317.14999999999998</v>
      </c>
      <c r="J143" s="39">
        <f t="shared" si="94"/>
        <v>12</v>
      </c>
      <c r="K143" s="39">
        <f t="shared" si="94"/>
        <v>5</v>
      </c>
      <c r="L143" s="39">
        <f t="shared" si="94"/>
        <v>7</v>
      </c>
      <c r="M143" s="40">
        <f t="shared" si="94"/>
        <v>317.14999999999998</v>
      </c>
      <c r="N143" s="40">
        <f t="shared" si="94"/>
        <v>151.36000000000001</v>
      </c>
      <c r="O143" s="40">
        <f t="shared" si="94"/>
        <v>165.79</v>
      </c>
      <c r="P143" s="19">
        <f t="shared" si="94"/>
        <v>13527335.52</v>
      </c>
      <c r="Q143" s="19">
        <f t="shared" si="94"/>
        <v>12850968.74</v>
      </c>
      <c r="R143" s="19">
        <f t="shared" si="94"/>
        <v>676366.78</v>
      </c>
      <c r="S143" s="17"/>
    </row>
    <row r="144" spans="1:20" ht="25.5" customHeight="1" x14ac:dyDescent="0.25">
      <c r="A144" s="45" t="s">
        <v>234</v>
      </c>
      <c r="B144" s="77" t="s">
        <v>98</v>
      </c>
      <c r="C144" s="30" t="s">
        <v>99</v>
      </c>
      <c r="D144" s="22">
        <v>43227</v>
      </c>
      <c r="E144" s="33" t="s">
        <v>336</v>
      </c>
      <c r="F144" s="33" t="s">
        <v>328</v>
      </c>
      <c r="G144" s="39">
        <v>26</v>
      </c>
      <c r="H144" s="39">
        <v>26</v>
      </c>
      <c r="I144" s="40">
        <v>317.14999999999998</v>
      </c>
      <c r="J144" s="39">
        <v>12</v>
      </c>
      <c r="K144" s="39">
        <v>5</v>
      </c>
      <c r="L144" s="39">
        <v>7</v>
      </c>
      <c r="M144" s="40">
        <v>317.14999999999998</v>
      </c>
      <c r="N144" s="40">
        <v>151.36000000000001</v>
      </c>
      <c r="O144" s="40">
        <v>165.79</v>
      </c>
      <c r="P144" s="19">
        <f t="shared" ref="P144" si="95">M144*1.2*35544</f>
        <v>13527335.52</v>
      </c>
      <c r="Q144" s="19">
        <v>12850968.74</v>
      </c>
      <c r="R144" s="19">
        <v>676366.78</v>
      </c>
      <c r="S144" s="17"/>
    </row>
    <row r="145" spans="1:19" ht="28.5" customHeight="1" x14ac:dyDescent="0.25">
      <c r="A145" s="88" t="s">
        <v>26</v>
      </c>
      <c r="B145" s="89"/>
      <c r="C145" s="18" t="s">
        <v>19</v>
      </c>
      <c r="D145" s="18" t="s">
        <v>19</v>
      </c>
      <c r="E145" s="18" t="s">
        <v>19</v>
      </c>
      <c r="F145" s="18" t="s">
        <v>19</v>
      </c>
      <c r="G145" s="39">
        <f>SUM(G146)</f>
        <v>9</v>
      </c>
      <c r="H145" s="39">
        <f t="shared" ref="H145:R145" si="96">SUM(H146)</f>
        <v>9</v>
      </c>
      <c r="I145" s="40">
        <f t="shared" si="96"/>
        <v>178.46</v>
      </c>
      <c r="J145" s="39">
        <f t="shared" si="96"/>
        <v>3</v>
      </c>
      <c r="K145" s="39">
        <f t="shared" si="96"/>
        <v>0</v>
      </c>
      <c r="L145" s="39">
        <f t="shared" si="96"/>
        <v>3</v>
      </c>
      <c r="M145" s="40">
        <f t="shared" si="96"/>
        <v>178.46</v>
      </c>
      <c r="N145" s="40">
        <f t="shared" si="96"/>
        <v>0</v>
      </c>
      <c r="O145" s="40">
        <f t="shared" si="96"/>
        <v>178.46</v>
      </c>
      <c r="P145" s="19">
        <f t="shared" si="96"/>
        <v>7611818.6899999995</v>
      </c>
      <c r="Q145" s="19">
        <f t="shared" si="96"/>
        <v>7231227.7599999998</v>
      </c>
      <c r="R145" s="19">
        <f t="shared" si="96"/>
        <v>380590.93</v>
      </c>
      <c r="S145" s="17"/>
    </row>
    <row r="146" spans="1:19" ht="27.6" customHeight="1" x14ac:dyDescent="0.25">
      <c r="A146" s="18" t="s">
        <v>235</v>
      </c>
      <c r="B146" s="82" t="s">
        <v>36</v>
      </c>
      <c r="C146" s="27">
        <v>526</v>
      </c>
      <c r="D146" s="36">
        <v>43258</v>
      </c>
      <c r="E146" s="33" t="s">
        <v>336</v>
      </c>
      <c r="F146" s="33" t="s">
        <v>328</v>
      </c>
      <c r="G146" s="39">
        <v>9</v>
      </c>
      <c r="H146" s="39">
        <v>9</v>
      </c>
      <c r="I146" s="40">
        <v>178.46</v>
      </c>
      <c r="J146" s="39">
        <v>3</v>
      </c>
      <c r="K146" s="39">
        <v>0</v>
      </c>
      <c r="L146" s="39">
        <v>3</v>
      </c>
      <c r="M146" s="44">
        <v>178.46</v>
      </c>
      <c r="N146" s="40">
        <v>0</v>
      </c>
      <c r="O146" s="40">
        <v>178.46</v>
      </c>
      <c r="P146" s="41">
        <f t="shared" ref="P146" si="97">Q146+R146</f>
        <v>7611818.6899999995</v>
      </c>
      <c r="Q146" s="19">
        <v>7231227.7599999998</v>
      </c>
      <c r="R146" s="19">
        <v>380590.93</v>
      </c>
      <c r="S146" s="17"/>
    </row>
    <row r="147" spans="1:19" ht="28.5" customHeight="1" x14ac:dyDescent="0.25">
      <c r="A147" s="88" t="s">
        <v>29</v>
      </c>
      <c r="B147" s="89"/>
      <c r="C147" s="18" t="s">
        <v>19</v>
      </c>
      <c r="D147" s="18" t="s">
        <v>19</v>
      </c>
      <c r="E147" s="18" t="s">
        <v>19</v>
      </c>
      <c r="F147" s="18" t="s">
        <v>19</v>
      </c>
      <c r="G147" s="39">
        <f>SUM(G148:G149)</f>
        <v>33</v>
      </c>
      <c r="H147" s="39">
        <f>SUM(H148:H149)</f>
        <v>33</v>
      </c>
      <c r="I147" s="40">
        <f>SUM(I148:I149)</f>
        <v>494.75</v>
      </c>
      <c r="J147" s="39">
        <f t="shared" ref="J147:R147" si="98">SUM(J148:J149)</f>
        <v>16</v>
      </c>
      <c r="K147" s="39">
        <f t="shared" si="98"/>
        <v>11</v>
      </c>
      <c r="L147" s="39">
        <f t="shared" si="98"/>
        <v>5</v>
      </c>
      <c r="M147" s="40">
        <f t="shared" si="98"/>
        <v>494.75</v>
      </c>
      <c r="N147" s="40">
        <f t="shared" si="98"/>
        <v>349.68</v>
      </c>
      <c r="O147" s="40">
        <f t="shared" si="98"/>
        <v>145.07</v>
      </c>
      <c r="P147" s="19">
        <f t="shared" si="98"/>
        <v>23748000</v>
      </c>
      <c r="Q147" s="19">
        <f t="shared" si="98"/>
        <v>18998400</v>
      </c>
      <c r="R147" s="19">
        <f t="shared" si="98"/>
        <v>4749600</v>
      </c>
      <c r="S147" s="17"/>
    </row>
    <row r="148" spans="1:19" ht="27" customHeight="1" x14ac:dyDescent="0.25">
      <c r="A148" s="18" t="s">
        <v>236</v>
      </c>
      <c r="B148" s="82" t="s">
        <v>367</v>
      </c>
      <c r="C148" s="30" t="s">
        <v>297</v>
      </c>
      <c r="D148" s="22">
        <v>43280</v>
      </c>
      <c r="E148" s="33" t="s">
        <v>336</v>
      </c>
      <c r="F148" s="33" t="s">
        <v>328</v>
      </c>
      <c r="G148" s="39">
        <v>26</v>
      </c>
      <c r="H148" s="39">
        <v>26</v>
      </c>
      <c r="I148" s="40">
        <v>368.85</v>
      </c>
      <c r="J148" s="39">
        <v>12</v>
      </c>
      <c r="K148" s="39">
        <v>9</v>
      </c>
      <c r="L148" s="39">
        <v>3</v>
      </c>
      <c r="M148" s="40">
        <v>368.85</v>
      </c>
      <c r="N148" s="40">
        <v>289.38</v>
      </c>
      <c r="O148" s="40">
        <v>79.47</v>
      </c>
      <c r="P148" s="41">
        <f t="shared" ref="P148:P149" si="99">Q148+R148</f>
        <v>17704800</v>
      </c>
      <c r="Q148" s="19">
        <v>14163840</v>
      </c>
      <c r="R148" s="19">
        <v>3540960</v>
      </c>
      <c r="S148" s="17"/>
    </row>
    <row r="149" spans="1:19" ht="27" customHeight="1" x14ac:dyDescent="0.25">
      <c r="A149" s="18" t="s">
        <v>348</v>
      </c>
      <c r="B149" s="77" t="s">
        <v>368</v>
      </c>
      <c r="C149" s="30" t="s">
        <v>296</v>
      </c>
      <c r="D149" s="22">
        <v>43280</v>
      </c>
      <c r="E149" s="33" t="s">
        <v>336</v>
      </c>
      <c r="F149" s="33" t="s">
        <v>328</v>
      </c>
      <c r="G149" s="39">
        <v>7</v>
      </c>
      <c r="H149" s="39">
        <v>7</v>
      </c>
      <c r="I149" s="40">
        <v>125.9</v>
      </c>
      <c r="J149" s="39">
        <v>4</v>
      </c>
      <c r="K149" s="39">
        <v>2</v>
      </c>
      <c r="L149" s="39">
        <v>2</v>
      </c>
      <c r="M149" s="40">
        <v>125.9</v>
      </c>
      <c r="N149" s="40">
        <v>60.3</v>
      </c>
      <c r="O149" s="40">
        <v>65.599999999999994</v>
      </c>
      <c r="P149" s="41">
        <f t="shared" si="99"/>
        <v>6043200</v>
      </c>
      <c r="Q149" s="19">
        <v>4834560</v>
      </c>
      <c r="R149" s="19">
        <v>1208640</v>
      </c>
      <c r="S149" s="17"/>
    </row>
    <row r="150" spans="1:19" ht="27" customHeight="1" x14ac:dyDescent="0.25">
      <c r="A150" s="88" t="s">
        <v>57</v>
      </c>
      <c r="B150" s="89"/>
      <c r="C150" s="18" t="s">
        <v>19</v>
      </c>
      <c r="D150" s="18" t="s">
        <v>19</v>
      </c>
      <c r="E150" s="18" t="s">
        <v>19</v>
      </c>
      <c r="F150" s="18" t="s">
        <v>19</v>
      </c>
      <c r="G150" s="39">
        <f>SUM(G151:G162)</f>
        <v>441</v>
      </c>
      <c r="H150" s="39">
        <f t="shared" ref="H150:P150" si="100">SUM(H151:H162)</f>
        <v>441</v>
      </c>
      <c r="I150" s="40">
        <f t="shared" si="100"/>
        <v>7886.75</v>
      </c>
      <c r="J150" s="39">
        <f t="shared" si="100"/>
        <v>178</v>
      </c>
      <c r="K150" s="39">
        <f t="shared" si="100"/>
        <v>141</v>
      </c>
      <c r="L150" s="39">
        <f t="shared" si="100"/>
        <v>37</v>
      </c>
      <c r="M150" s="40">
        <f t="shared" si="100"/>
        <v>7886.75</v>
      </c>
      <c r="N150" s="40">
        <f t="shared" si="100"/>
        <v>6435.4600000000009</v>
      </c>
      <c r="O150" s="40">
        <f t="shared" si="100"/>
        <v>1451.29</v>
      </c>
      <c r="P150" s="41">
        <f t="shared" si="100"/>
        <v>378564000</v>
      </c>
      <c r="Q150" s="41">
        <f t="shared" ref="Q150" si="101">SUM(Q151:Q162)</f>
        <v>302851200</v>
      </c>
      <c r="R150" s="41">
        <f t="shared" ref="R150" si="102">SUM(R151:R162)</f>
        <v>75712800</v>
      </c>
      <c r="S150" s="17"/>
    </row>
    <row r="151" spans="1:19" ht="27" customHeight="1" x14ac:dyDescent="0.25">
      <c r="A151" s="18" t="s">
        <v>237</v>
      </c>
      <c r="B151" s="82" t="s">
        <v>150</v>
      </c>
      <c r="C151" s="37" t="s">
        <v>151</v>
      </c>
      <c r="D151" s="22">
        <v>43301</v>
      </c>
      <c r="E151" s="33" t="s">
        <v>336</v>
      </c>
      <c r="F151" s="33" t="s">
        <v>328</v>
      </c>
      <c r="G151" s="39">
        <v>76</v>
      </c>
      <c r="H151" s="39">
        <v>76</v>
      </c>
      <c r="I151" s="40">
        <v>1437.15</v>
      </c>
      <c r="J151" s="39">
        <v>34</v>
      </c>
      <c r="K151" s="39">
        <v>31</v>
      </c>
      <c r="L151" s="39">
        <v>3</v>
      </c>
      <c r="M151" s="40">
        <v>1437.15</v>
      </c>
      <c r="N151" s="40">
        <v>1297.6500000000001</v>
      </c>
      <c r="O151" s="40">
        <v>139.5</v>
      </c>
      <c r="P151" s="41">
        <f>Q151+R151</f>
        <v>68983200</v>
      </c>
      <c r="Q151" s="41">
        <v>55186560</v>
      </c>
      <c r="R151" s="41">
        <v>13796640</v>
      </c>
      <c r="S151" s="17"/>
    </row>
    <row r="152" spans="1:19" ht="27" customHeight="1" x14ac:dyDescent="0.25">
      <c r="A152" s="18" t="s">
        <v>238</v>
      </c>
      <c r="B152" s="82" t="s">
        <v>304</v>
      </c>
      <c r="C152" s="37" t="s">
        <v>300</v>
      </c>
      <c r="D152" s="22">
        <v>43067</v>
      </c>
      <c r="E152" s="33" t="s">
        <v>336</v>
      </c>
      <c r="F152" s="33" t="s">
        <v>328</v>
      </c>
      <c r="G152" s="39">
        <v>19</v>
      </c>
      <c r="H152" s="39">
        <v>19</v>
      </c>
      <c r="I152" s="40">
        <v>394.65</v>
      </c>
      <c r="J152" s="39">
        <v>10</v>
      </c>
      <c r="K152" s="39">
        <v>9</v>
      </c>
      <c r="L152" s="39">
        <v>1</v>
      </c>
      <c r="M152" s="40">
        <f t="shared" ref="M152" si="103">N152+O152</f>
        <v>394.65</v>
      </c>
      <c r="N152" s="40">
        <v>351.24</v>
      </c>
      <c r="O152" s="40">
        <v>43.41</v>
      </c>
      <c r="P152" s="41">
        <f t="shared" ref="P152:P163" si="104">Q152+R152</f>
        <v>18943200</v>
      </c>
      <c r="Q152" s="41">
        <v>15154560</v>
      </c>
      <c r="R152" s="41">
        <v>3788640</v>
      </c>
      <c r="S152" s="28"/>
    </row>
    <row r="153" spans="1:19" ht="27" customHeight="1" x14ac:dyDescent="0.25">
      <c r="A153" s="18" t="s">
        <v>239</v>
      </c>
      <c r="B153" s="34" t="s">
        <v>58</v>
      </c>
      <c r="C153" s="37" t="s">
        <v>255</v>
      </c>
      <c r="D153" s="22">
        <v>43000</v>
      </c>
      <c r="E153" s="33" t="s">
        <v>336</v>
      </c>
      <c r="F153" s="33" t="s">
        <v>328</v>
      </c>
      <c r="G153" s="39">
        <v>26</v>
      </c>
      <c r="H153" s="39">
        <v>26</v>
      </c>
      <c r="I153" s="40">
        <v>404.7</v>
      </c>
      <c r="J153" s="39">
        <v>9</v>
      </c>
      <c r="K153" s="39">
        <v>6</v>
      </c>
      <c r="L153" s="39">
        <v>3</v>
      </c>
      <c r="M153" s="44">
        <v>404.7</v>
      </c>
      <c r="N153" s="40">
        <v>293.42</v>
      </c>
      <c r="O153" s="40">
        <v>111.28</v>
      </c>
      <c r="P153" s="41">
        <f t="shared" si="104"/>
        <v>19425600</v>
      </c>
      <c r="Q153" s="41">
        <v>15540480</v>
      </c>
      <c r="R153" s="41">
        <v>3885120</v>
      </c>
      <c r="S153" s="17"/>
    </row>
    <row r="154" spans="1:19" ht="27" customHeight="1" x14ac:dyDescent="0.25">
      <c r="A154" s="18" t="s">
        <v>240</v>
      </c>
      <c r="B154" s="34" t="s">
        <v>59</v>
      </c>
      <c r="C154" s="37" t="s">
        <v>255</v>
      </c>
      <c r="D154" s="22">
        <v>43000</v>
      </c>
      <c r="E154" s="33" t="s">
        <v>336</v>
      </c>
      <c r="F154" s="33" t="s">
        <v>328</v>
      </c>
      <c r="G154" s="39">
        <v>28</v>
      </c>
      <c r="H154" s="39">
        <v>28</v>
      </c>
      <c r="I154" s="40">
        <v>340.9</v>
      </c>
      <c r="J154" s="39">
        <v>10</v>
      </c>
      <c r="K154" s="39">
        <v>3</v>
      </c>
      <c r="L154" s="39">
        <v>7</v>
      </c>
      <c r="M154" s="44">
        <v>340.9</v>
      </c>
      <c r="N154" s="40">
        <v>120</v>
      </c>
      <c r="O154" s="40">
        <v>220.9</v>
      </c>
      <c r="P154" s="41">
        <f t="shared" si="104"/>
        <v>16363200</v>
      </c>
      <c r="Q154" s="41">
        <v>13090560</v>
      </c>
      <c r="R154" s="41">
        <v>3272640</v>
      </c>
      <c r="S154" s="17"/>
    </row>
    <row r="155" spans="1:19" ht="27" customHeight="1" x14ac:dyDescent="0.25">
      <c r="A155" s="18" t="s">
        <v>241</v>
      </c>
      <c r="B155" s="34" t="s">
        <v>60</v>
      </c>
      <c r="C155" s="37" t="s">
        <v>255</v>
      </c>
      <c r="D155" s="22">
        <v>43000</v>
      </c>
      <c r="E155" s="33" t="s">
        <v>336</v>
      </c>
      <c r="F155" s="33" t="s">
        <v>328</v>
      </c>
      <c r="G155" s="39">
        <v>23</v>
      </c>
      <c r="H155" s="39">
        <v>23</v>
      </c>
      <c r="I155" s="40">
        <v>331.5</v>
      </c>
      <c r="J155" s="39">
        <v>10</v>
      </c>
      <c r="K155" s="39">
        <v>1</v>
      </c>
      <c r="L155" s="39">
        <v>9</v>
      </c>
      <c r="M155" s="44">
        <v>331.5</v>
      </c>
      <c r="N155" s="40">
        <v>41.2</v>
      </c>
      <c r="O155" s="40">
        <v>290.3</v>
      </c>
      <c r="P155" s="41">
        <f t="shared" si="104"/>
        <v>15912000</v>
      </c>
      <c r="Q155" s="41">
        <v>12729600</v>
      </c>
      <c r="R155" s="41">
        <v>3182400</v>
      </c>
      <c r="S155" s="17"/>
    </row>
    <row r="156" spans="1:19" ht="27" customHeight="1" x14ac:dyDescent="0.25">
      <c r="A156" s="18" t="s">
        <v>242</v>
      </c>
      <c r="B156" s="34" t="s">
        <v>61</v>
      </c>
      <c r="C156" s="37" t="s">
        <v>255</v>
      </c>
      <c r="D156" s="22">
        <v>43364</v>
      </c>
      <c r="E156" s="33" t="s">
        <v>336</v>
      </c>
      <c r="F156" s="33" t="s">
        <v>328</v>
      </c>
      <c r="G156" s="39">
        <v>19</v>
      </c>
      <c r="H156" s="39">
        <v>19</v>
      </c>
      <c r="I156" s="40">
        <v>405.8</v>
      </c>
      <c r="J156" s="39">
        <v>9</v>
      </c>
      <c r="K156" s="39">
        <v>6</v>
      </c>
      <c r="L156" s="39">
        <v>3</v>
      </c>
      <c r="M156" s="44">
        <v>405.8</v>
      </c>
      <c r="N156" s="40">
        <v>285.89999999999998</v>
      </c>
      <c r="O156" s="40">
        <v>119.9</v>
      </c>
      <c r="P156" s="41">
        <f t="shared" si="104"/>
        <v>19478400</v>
      </c>
      <c r="Q156" s="41">
        <v>15582720</v>
      </c>
      <c r="R156" s="41">
        <v>3895680</v>
      </c>
      <c r="S156" s="17"/>
    </row>
    <row r="157" spans="1:19" ht="27" customHeight="1" x14ac:dyDescent="0.25">
      <c r="A157" s="18" t="s">
        <v>243</v>
      </c>
      <c r="B157" s="34" t="s">
        <v>62</v>
      </c>
      <c r="C157" s="37" t="s">
        <v>255</v>
      </c>
      <c r="D157" s="22">
        <v>43000</v>
      </c>
      <c r="E157" s="33" t="s">
        <v>336</v>
      </c>
      <c r="F157" s="33" t="s">
        <v>328</v>
      </c>
      <c r="G157" s="39">
        <v>46</v>
      </c>
      <c r="H157" s="39">
        <v>46</v>
      </c>
      <c r="I157" s="40">
        <v>411.6</v>
      </c>
      <c r="J157" s="39">
        <v>8</v>
      </c>
      <c r="K157" s="39">
        <v>2</v>
      </c>
      <c r="L157" s="39">
        <v>6</v>
      </c>
      <c r="M157" s="40">
        <v>411.6</v>
      </c>
      <c r="N157" s="40">
        <v>109.4</v>
      </c>
      <c r="O157" s="40">
        <v>302.2</v>
      </c>
      <c r="P157" s="41">
        <f t="shared" si="104"/>
        <v>19756800</v>
      </c>
      <c r="Q157" s="41">
        <v>15805440</v>
      </c>
      <c r="R157" s="41">
        <v>3951360</v>
      </c>
      <c r="S157" s="17"/>
    </row>
    <row r="158" spans="1:19" ht="27" customHeight="1" x14ac:dyDescent="0.25">
      <c r="A158" s="18" t="s">
        <v>244</v>
      </c>
      <c r="B158" s="34" t="s">
        <v>63</v>
      </c>
      <c r="C158" s="37" t="s">
        <v>255</v>
      </c>
      <c r="D158" s="22">
        <v>43000</v>
      </c>
      <c r="E158" s="33" t="s">
        <v>336</v>
      </c>
      <c r="F158" s="33" t="s">
        <v>328</v>
      </c>
      <c r="G158" s="39">
        <v>23</v>
      </c>
      <c r="H158" s="39">
        <v>23</v>
      </c>
      <c r="I158" s="40">
        <v>408.5</v>
      </c>
      <c r="J158" s="39">
        <v>8</v>
      </c>
      <c r="K158" s="39">
        <v>6</v>
      </c>
      <c r="L158" s="39">
        <v>2</v>
      </c>
      <c r="M158" s="40">
        <v>408.5</v>
      </c>
      <c r="N158" s="40">
        <v>299.89999999999998</v>
      </c>
      <c r="O158" s="40">
        <v>108.6</v>
      </c>
      <c r="P158" s="41">
        <f t="shared" si="104"/>
        <v>19608000</v>
      </c>
      <c r="Q158" s="41">
        <v>15686400</v>
      </c>
      <c r="R158" s="41">
        <v>3921600</v>
      </c>
      <c r="S158" s="17"/>
    </row>
    <row r="159" spans="1:19" ht="27" customHeight="1" x14ac:dyDescent="0.25">
      <c r="A159" s="18" t="s">
        <v>245</v>
      </c>
      <c r="B159" s="34" t="s">
        <v>64</v>
      </c>
      <c r="C159" s="37" t="s">
        <v>255</v>
      </c>
      <c r="D159" s="22">
        <v>43000</v>
      </c>
      <c r="E159" s="33" t="s">
        <v>336</v>
      </c>
      <c r="F159" s="33" t="s">
        <v>328</v>
      </c>
      <c r="G159" s="39">
        <v>25</v>
      </c>
      <c r="H159" s="39">
        <v>25</v>
      </c>
      <c r="I159" s="40">
        <v>744.2</v>
      </c>
      <c r="J159" s="39">
        <v>16</v>
      </c>
      <c r="K159" s="39">
        <v>15</v>
      </c>
      <c r="L159" s="39">
        <v>1</v>
      </c>
      <c r="M159" s="40">
        <v>744.2</v>
      </c>
      <c r="N159" s="40">
        <v>712.4</v>
      </c>
      <c r="O159" s="40">
        <v>31.8</v>
      </c>
      <c r="P159" s="41">
        <f t="shared" si="104"/>
        <v>35721600</v>
      </c>
      <c r="Q159" s="41">
        <v>28577280</v>
      </c>
      <c r="R159" s="41">
        <v>7144320</v>
      </c>
      <c r="S159" s="17"/>
    </row>
    <row r="160" spans="1:19" ht="27" customHeight="1" x14ac:dyDescent="0.25">
      <c r="A160" s="18" t="s">
        <v>246</v>
      </c>
      <c r="B160" s="34" t="s">
        <v>65</v>
      </c>
      <c r="C160" s="37" t="s">
        <v>255</v>
      </c>
      <c r="D160" s="22">
        <v>43364</v>
      </c>
      <c r="E160" s="33" t="s">
        <v>336</v>
      </c>
      <c r="F160" s="33" t="s">
        <v>328</v>
      </c>
      <c r="G160" s="39">
        <v>40</v>
      </c>
      <c r="H160" s="39">
        <v>40</v>
      </c>
      <c r="I160" s="40">
        <v>745.5</v>
      </c>
      <c r="J160" s="39">
        <v>16</v>
      </c>
      <c r="K160" s="39">
        <v>15</v>
      </c>
      <c r="L160" s="39">
        <v>1</v>
      </c>
      <c r="M160" s="40">
        <v>745.5</v>
      </c>
      <c r="N160" s="40">
        <v>703.3</v>
      </c>
      <c r="O160" s="40">
        <v>42.2</v>
      </c>
      <c r="P160" s="41">
        <f t="shared" si="104"/>
        <v>35784000</v>
      </c>
      <c r="Q160" s="41">
        <v>28627200</v>
      </c>
      <c r="R160" s="41">
        <v>7156800</v>
      </c>
      <c r="S160" s="17"/>
    </row>
    <row r="161" spans="1:20" ht="27" customHeight="1" x14ac:dyDescent="0.25">
      <c r="A161" s="18" t="s">
        <v>247</v>
      </c>
      <c r="B161" s="34" t="s">
        <v>66</v>
      </c>
      <c r="C161" s="37" t="s">
        <v>255</v>
      </c>
      <c r="D161" s="22">
        <v>43000</v>
      </c>
      <c r="E161" s="33" t="s">
        <v>336</v>
      </c>
      <c r="F161" s="33" t="s">
        <v>328</v>
      </c>
      <c r="G161" s="39">
        <v>62</v>
      </c>
      <c r="H161" s="39">
        <v>62</v>
      </c>
      <c r="I161" s="40">
        <v>1148.45</v>
      </c>
      <c r="J161" s="39">
        <v>24</v>
      </c>
      <c r="K161" s="39">
        <v>24</v>
      </c>
      <c r="L161" s="39">
        <v>0</v>
      </c>
      <c r="M161" s="40">
        <v>1148.45</v>
      </c>
      <c r="N161" s="40">
        <v>1148.45</v>
      </c>
      <c r="O161" s="40">
        <v>0</v>
      </c>
      <c r="P161" s="41">
        <f t="shared" si="104"/>
        <v>55125600</v>
      </c>
      <c r="Q161" s="41">
        <v>44100480</v>
      </c>
      <c r="R161" s="41">
        <v>11025120</v>
      </c>
      <c r="S161" s="17"/>
    </row>
    <row r="162" spans="1:20" ht="27" customHeight="1" x14ac:dyDescent="0.25">
      <c r="A162" s="18" t="s">
        <v>248</v>
      </c>
      <c r="B162" s="34" t="s">
        <v>153</v>
      </c>
      <c r="C162" s="37" t="s">
        <v>154</v>
      </c>
      <c r="D162" s="22">
        <v>43364</v>
      </c>
      <c r="E162" s="33" t="s">
        <v>336</v>
      </c>
      <c r="F162" s="33" t="s">
        <v>328</v>
      </c>
      <c r="G162" s="39">
        <v>54</v>
      </c>
      <c r="H162" s="39">
        <v>54</v>
      </c>
      <c r="I162" s="40">
        <v>1113.8</v>
      </c>
      <c r="J162" s="39">
        <f>K162+L162</f>
        <v>24</v>
      </c>
      <c r="K162" s="39">
        <v>23</v>
      </c>
      <c r="L162" s="39">
        <v>1</v>
      </c>
      <c r="M162" s="40">
        <f>N162+O162</f>
        <v>1113.8</v>
      </c>
      <c r="N162" s="40">
        <v>1072.5999999999999</v>
      </c>
      <c r="O162" s="40">
        <v>41.2</v>
      </c>
      <c r="P162" s="41">
        <f t="shared" si="104"/>
        <v>53462400</v>
      </c>
      <c r="Q162" s="41">
        <v>42769920</v>
      </c>
      <c r="R162" s="41">
        <v>10692480</v>
      </c>
      <c r="S162" s="17"/>
    </row>
    <row r="163" spans="1:20" ht="24" customHeight="1" x14ac:dyDescent="0.25">
      <c r="A163" s="91" t="s">
        <v>325</v>
      </c>
      <c r="B163" s="92"/>
      <c r="C163" s="18" t="s">
        <v>34</v>
      </c>
      <c r="D163" s="18" t="s">
        <v>34</v>
      </c>
      <c r="E163" s="18" t="s">
        <v>34</v>
      </c>
      <c r="F163" s="18" t="s">
        <v>34</v>
      </c>
      <c r="G163" s="43">
        <f>SUM(G165:G168,G170:G171,G173:G176,G178,G180,G182,G184,G186:G188,G190:G204)</f>
        <v>1007</v>
      </c>
      <c r="H163" s="43">
        <f>SUM(H165:H168,H170:H171,H173:H176,H178,H180,H182,H184,H186:H188,H190:H204)</f>
        <v>1007</v>
      </c>
      <c r="I163" s="44">
        <f>SUM(I165:I168,I170:I171,I173:I176,I178,I180,I182,I184,I186:I188,I190:I204)</f>
        <v>17282.050000000003</v>
      </c>
      <c r="J163" s="43">
        <f t="shared" ref="J163:R163" si="105">SUM(J165:J168,J170:J171,J173:J176,J178,J180,J182,J184,J186:J188,J190:J204)</f>
        <v>499</v>
      </c>
      <c r="K163" s="43">
        <f t="shared" si="105"/>
        <v>378</v>
      </c>
      <c r="L163" s="43">
        <f t="shared" si="105"/>
        <v>121</v>
      </c>
      <c r="M163" s="44">
        <f t="shared" si="105"/>
        <v>16453.52</v>
      </c>
      <c r="N163" s="44">
        <f t="shared" si="105"/>
        <v>12591.720000000003</v>
      </c>
      <c r="O163" s="44">
        <f t="shared" si="105"/>
        <v>3861.7999999999993</v>
      </c>
      <c r="P163" s="41">
        <f t="shared" si="104"/>
        <v>773341506.03999996</v>
      </c>
      <c r="Q163" s="19">
        <f t="shared" si="105"/>
        <v>535041902.74000001</v>
      </c>
      <c r="R163" s="19">
        <f t="shared" si="105"/>
        <v>238299603.30000001</v>
      </c>
      <c r="S163" s="17"/>
      <c r="T163" s="84">
        <v>786119106.03999996</v>
      </c>
    </row>
    <row r="164" spans="1:20" ht="28.9" customHeight="1" x14ac:dyDescent="0.25">
      <c r="A164" s="88" t="s">
        <v>51</v>
      </c>
      <c r="B164" s="89"/>
      <c r="C164" s="18" t="s">
        <v>34</v>
      </c>
      <c r="D164" s="18" t="s">
        <v>34</v>
      </c>
      <c r="E164" s="18" t="s">
        <v>34</v>
      </c>
      <c r="F164" s="18" t="s">
        <v>34</v>
      </c>
      <c r="G164" s="43">
        <f>SUM(G165:G168)</f>
        <v>59</v>
      </c>
      <c r="H164" s="43">
        <f t="shared" ref="H164:P164" si="106">SUM(H165:H168)</f>
        <v>59</v>
      </c>
      <c r="I164" s="44">
        <f t="shared" si="106"/>
        <v>806.68000000000006</v>
      </c>
      <c r="J164" s="43">
        <f t="shared" si="106"/>
        <v>26</v>
      </c>
      <c r="K164" s="43">
        <f t="shared" si="106"/>
        <v>15</v>
      </c>
      <c r="L164" s="43">
        <f t="shared" si="106"/>
        <v>11</v>
      </c>
      <c r="M164" s="44">
        <f t="shared" si="106"/>
        <v>806.68000000000006</v>
      </c>
      <c r="N164" s="44">
        <f t="shared" si="106"/>
        <v>529.12</v>
      </c>
      <c r="O164" s="44">
        <f t="shared" si="106"/>
        <v>277.56</v>
      </c>
      <c r="P164" s="19">
        <f t="shared" si="106"/>
        <v>34407160.700000003</v>
      </c>
      <c r="Q164" s="19">
        <f t="shared" ref="Q164" si="107">SUM(Q165:Q168)</f>
        <v>32686802.670000002</v>
      </c>
      <c r="R164" s="19">
        <f t="shared" ref="R164" si="108">SUM(R165:R168)</f>
        <v>1720358.03</v>
      </c>
      <c r="S164" s="17"/>
    </row>
    <row r="165" spans="1:20" ht="27" customHeight="1" x14ac:dyDescent="0.25">
      <c r="A165" s="18" t="s">
        <v>249</v>
      </c>
      <c r="B165" s="34" t="s">
        <v>103</v>
      </c>
      <c r="C165" s="18" t="s">
        <v>291</v>
      </c>
      <c r="D165" s="22">
        <v>43285</v>
      </c>
      <c r="E165" s="33" t="s">
        <v>328</v>
      </c>
      <c r="F165" s="33" t="s">
        <v>329</v>
      </c>
      <c r="G165" s="43">
        <v>3</v>
      </c>
      <c r="H165" s="43">
        <v>3</v>
      </c>
      <c r="I165" s="44">
        <v>71.5</v>
      </c>
      <c r="J165" s="43">
        <v>2</v>
      </c>
      <c r="K165" s="43">
        <v>0</v>
      </c>
      <c r="L165" s="43">
        <v>2</v>
      </c>
      <c r="M165" s="44">
        <v>71.5</v>
      </c>
      <c r="N165" s="44">
        <v>0</v>
      </c>
      <c r="O165" s="44">
        <v>71.5</v>
      </c>
      <c r="P165" s="19">
        <f>R165+Q165</f>
        <v>3049675.2</v>
      </c>
      <c r="Q165" s="19">
        <v>2897191.44</v>
      </c>
      <c r="R165" s="19">
        <v>152483.76</v>
      </c>
      <c r="S165" s="17"/>
    </row>
    <row r="166" spans="1:20" ht="27" customHeight="1" x14ac:dyDescent="0.25">
      <c r="A166" s="18" t="s">
        <v>250</v>
      </c>
      <c r="B166" s="34" t="s">
        <v>104</v>
      </c>
      <c r="C166" s="18" t="s">
        <v>292</v>
      </c>
      <c r="D166" s="22">
        <v>43285</v>
      </c>
      <c r="E166" s="33" t="s">
        <v>328</v>
      </c>
      <c r="F166" s="33" t="s">
        <v>329</v>
      </c>
      <c r="G166" s="43">
        <v>19</v>
      </c>
      <c r="H166" s="43">
        <v>19</v>
      </c>
      <c r="I166" s="44">
        <v>219.68</v>
      </c>
      <c r="J166" s="43">
        <v>8</v>
      </c>
      <c r="K166" s="43">
        <v>3</v>
      </c>
      <c r="L166" s="43">
        <v>5</v>
      </c>
      <c r="M166" s="44">
        <v>219.68</v>
      </c>
      <c r="N166" s="44">
        <v>108.98</v>
      </c>
      <c r="O166" s="44">
        <v>110.7</v>
      </c>
      <c r="P166" s="19">
        <f>R166+Q166</f>
        <v>9369967.0999999996</v>
      </c>
      <c r="Q166" s="19">
        <v>8901468.75</v>
      </c>
      <c r="R166" s="19">
        <v>468498.35</v>
      </c>
      <c r="S166" s="17"/>
    </row>
    <row r="167" spans="1:20" ht="27.6" customHeight="1" x14ac:dyDescent="0.25">
      <c r="A167" s="18" t="s">
        <v>251</v>
      </c>
      <c r="B167" s="34" t="s">
        <v>105</v>
      </c>
      <c r="C167" s="18" t="s">
        <v>293</v>
      </c>
      <c r="D167" s="22">
        <v>43285</v>
      </c>
      <c r="E167" s="33" t="s">
        <v>328</v>
      </c>
      <c r="F167" s="33" t="s">
        <v>329</v>
      </c>
      <c r="G167" s="43">
        <v>12</v>
      </c>
      <c r="H167" s="43">
        <v>12</v>
      </c>
      <c r="I167" s="44">
        <v>200.15</v>
      </c>
      <c r="J167" s="43">
        <v>8</v>
      </c>
      <c r="K167" s="43">
        <v>4</v>
      </c>
      <c r="L167" s="43">
        <v>4</v>
      </c>
      <c r="M167" s="44">
        <v>200.15</v>
      </c>
      <c r="N167" s="44">
        <v>104.79</v>
      </c>
      <c r="O167" s="44">
        <v>95.36</v>
      </c>
      <c r="P167" s="19">
        <f>R167+Q167</f>
        <v>8536957.9199999999</v>
      </c>
      <c r="Q167" s="19">
        <v>8110110.0199999996</v>
      </c>
      <c r="R167" s="19">
        <v>426847.9</v>
      </c>
      <c r="S167" s="28"/>
    </row>
    <row r="168" spans="1:20" ht="28.9" customHeight="1" x14ac:dyDescent="0.25">
      <c r="A168" s="18" t="s">
        <v>252</v>
      </c>
      <c r="B168" s="34" t="s">
        <v>106</v>
      </c>
      <c r="C168" s="18" t="s">
        <v>294</v>
      </c>
      <c r="D168" s="22">
        <v>43285</v>
      </c>
      <c r="E168" s="33" t="s">
        <v>328</v>
      </c>
      <c r="F168" s="33" t="s">
        <v>329</v>
      </c>
      <c r="G168" s="43">
        <v>25</v>
      </c>
      <c r="H168" s="43">
        <v>25</v>
      </c>
      <c r="I168" s="44">
        <v>315.35000000000002</v>
      </c>
      <c r="J168" s="43">
        <v>8</v>
      </c>
      <c r="K168" s="43">
        <v>8</v>
      </c>
      <c r="L168" s="43">
        <v>0</v>
      </c>
      <c r="M168" s="44">
        <v>315.35000000000002</v>
      </c>
      <c r="N168" s="44">
        <v>315.35000000000002</v>
      </c>
      <c r="O168" s="44">
        <v>0</v>
      </c>
      <c r="P168" s="19">
        <f>R168+Q168</f>
        <v>13450560.48</v>
      </c>
      <c r="Q168" s="19">
        <v>12778032.460000001</v>
      </c>
      <c r="R168" s="19">
        <v>672528.02</v>
      </c>
      <c r="S168" s="38"/>
    </row>
    <row r="169" spans="1:20" ht="28.9" customHeight="1" x14ac:dyDescent="0.25">
      <c r="A169" s="88" t="s">
        <v>333</v>
      </c>
      <c r="B169" s="89"/>
      <c r="C169" s="18" t="s">
        <v>34</v>
      </c>
      <c r="D169" s="18" t="s">
        <v>34</v>
      </c>
      <c r="E169" s="18" t="s">
        <v>34</v>
      </c>
      <c r="F169" s="18" t="s">
        <v>34</v>
      </c>
      <c r="G169" s="43">
        <f>SUM(G170:G171)</f>
        <v>13</v>
      </c>
      <c r="H169" s="43">
        <f t="shared" ref="H169:P169" si="109">SUM(H170:H171)</f>
        <v>13</v>
      </c>
      <c r="I169" s="44">
        <f t="shared" si="109"/>
        <v>417.20000000000005</v>
      </c>
      <c r="J169" s="43">
        <f t="shared" si="109"/>
        <v>9</v>
      </c>
      <c r="K169" s="43">
        <f t="shared" si="109"/>
        <v>0</v>
      </c>
      <c r="L169" s="43">
        <f t="shared" si="109"/>
        <v>9</v>
      </c>
      <c r="M169" s="44">
        <f t="shared" si="109"/>
        <v>250.29999999999998</v>
      </c>
      <c r="N169" s="44">
        <f t="shared" si="109"/>
        <v>0</v>
      </c>
      <c r="O169" s="44">
        <f t="shared" si="109"/>
        <v>250.29999999999998</v>
      </c>
      <c r="P169" s="76">
        <f t="shared" si="109"/>
        <v>10675995.84</v>
      </c>
      <c r="Q169" s="19">
        <f t="shared" ref="Q169" si="110">SUM(Q170:Q171)</f>
        <v>10142196.050000001</v>
      </c>
      <c r="R169" s="19">
        <f t="shared" ref="R169" si="111">SUM(R170:R171)</f>
        <v>533799.79</v>
      </c>
      <c r="S169" s="38"/>
    </row>
    <row r="170" spans="1:20" ht="28.9" customHeight="1" x14ac:dyDescent="0.25">
      <c r="A170" s="18" t="s">
        <v>253</v>
      </c>
      <c r="B170" s="42" t="s">
        <v>334</v>
      </c>
      <c r="C170" s="18">
        <v>492</v>
      </c>
      <c r="D170" s="22">
        <v>43619</v>
      </c>
      <c r="E170" s="33" t="s">
        <v>328</v>
      </c>
      <c r="F170" s="33" t="s">
        <v>329</v>
      </c>
      <c r="G170" s="43">
        <v>8</v>
      </c>
      <c r="H170" s="43">
        <v>8</v>
      </c>
      <c r="I170" s="44">
        <v>338.1</v>
      </c>
      <c r="J170" s="43">
        <v>5</v>
      </c>
      <c r="K170" s="43">
        <v>0</v>
      </c>
      <c r="L170" s="43">
        <v>5</v>
      </c>
      <c r="M170" s="44">
        <v>171.2</v>
      </c>
      <c r="N170" s="44">
        <v>0</v>
      </c>
      <c r="O170" s="44">
        <v>171.2</v>
      </c>
      <c r="P170" s="19">
        <f t="shared" ref="P170:P171" si="112">Q170+R170</f>
        <v>7302159.3599999994</v>
      </c>
      <c r="Q170" s="19">
        <v>6937051.3899999997</v>
      </c>
      <c r="R170" s="19">
        <v>365107.97</v>
      </c>
      <c r="S170" s="38"/>
    </row>
    <row r="171" spans="1:20" ht="28.9" customHeight="1" x14ac:dyDescent="0.25">
      <c r="A171" s="18" t="s">
        <v>305</v>
      </c>
      <c r="B171" s="42" t="s">
        <v>335</v>
      </c>
      <c r="C171" s="18">
        <v>492</v>
      </c>
      <c r="D171" s="22">
        <v>43619</v>
      </c>
      <c r="E171" s="33" t="s">
        <v>328</v>
      </c>
      <c r="F171" s="33" t="s">
        <v>329</v>
      </c>
      <c r="G171" s="43">
        <v>5</v>
      </c>
      <c r="H171" s="43">
        <v>5</v>
      </c>
      <c r="I171" s="44">
        <v>79.099999999999994</v>
      </c>
      <c r="J171" s="43">
        <v>4</v>
      </c>
      <c r="K171" s="43">
        <v>0</v>
      </c>
      <c r="L171" s="43">
        <v>4</v>
      </c>
      <c r="M171" s="44">
        <v>79.099999999999994</v>
      </c>
      <c r="N171" s="44">
        <v>0</v>
      </c>
      <c r="O171" s="44">
        <v>79.099999999999994</v>
      </c>
      <c r="P171" s="19">
        <f t="shared" si="112"/>
        <v>3373836.48</v>
      </c>
      <c r="Q171" s="19">
        <v>3205144.66</v>
      </c>
      <c r="R171" s="19">
        <v>168691.82</v>
      </c>
      <c r="S171" s="38"/>
    </row>
    <row r="172" spans="1:20" ht="28.9" customHeight="1" x14ac:dyDescent="0.25">
      <c r="A172" s="88" t="s">
        <v>322</v>
      </c>
      <c r="B172" s="89"/>
      <c r="C172" s="18" t="s">
        <v>34</v>
      </c>
      <c r="D172" s="18" t="s">
        <v>34</v>
      </c>
      <c r="E172" s="18" t="s">
        <v>34</v>
      </c>
      <c r="F172" s="18" t="s">
        <v>34</v>
      </c>
      <c r="G172" s="43">
        <f>SUM(G173:G176)</f>
        <v>30</v>
      </c>
      <c r="H172" s="43">
        <f>SUM(H173:H176)</f>
        <v>30</v>
      </c>
      <c r="I172" s="44">
        <f>SUM(I173:I176)</f>
        <v>543.57000000000005</v>
      </c>
      <c r="J172" s="43">
        <f t="shared" ref="J172:P172" si="113">SUM(J173:J176)</f>
        <v>19</v>
      </c>
      <c r="K172" s="43">
        <f t="shared" si="113"/>
        <v>8</v>
      </c>
      <c r="L172" s="43">
        <f t="shared" si="113"/>
        <v>11</v>
      </c>
      <c r="M172" s="44">
        <f t="shared" si="113"/>
        <v>543.6</v>
      </c>
      <c r="N172" s="44">
        <f t="shared" si="113"/>
        <v>74.53</v>
      </c>
      <c r="O172" s="44">
        <f t="shared" si="113"/>
        <v>469.07</v>
      </c>
      <c r="P172" s="20">
        <f t="shared" si="113"/>
        <v>23186062.076000001</v>
      </c>
      <c r="Q172" s="20">
        <f t="shared" ref="Q172" si="114">SUM(Q173:Q176)</f>
        <v>22026758.98</v>
      </c>
      <c r="R172" s="20">
        <f t="shared" ref="R172" si="115">SUM(R173:R176)</f>
        <v>1159303.1000000001</v>
      </c>
      <c r="S172" s="38"/>
    </row>
    <row r="173" spans="1:20" ht="25.5" customHeight="1" x14ac:dyDescent="0.25">
      <c r="A173" s="18" t="s">
        <v>306</v>
      </c>
      <c r="B173" s="42" t="s">
        <v>386</v>
      </c>
      <c r="C173" s="18">
        <v>1257</v>
      </c>
      <c r="D173" s="22">
        <v>43804</v>
      </c>
      <c r="E173" s="33" t="s">
        <v>328</v>
      </c>
      <c r="F173" s="33" t="s">
        <v>329</v>
      </c>
      <c r="G173" s="43">
        <v>11</v>
      </c>
      <c r="H173" s="43">
        <v>11</v>
      </c>
      <c r="I173" s="44">
        <v>107.65</v>
      </c>
      <c r="J173" s="43">
        <v>5</v>
      </c>
      <c r="K173" s="43">
        <v>0</v>
      </c>
      <c r="L173" s="43">
        <v>5</v>
      </c>
      <c r="M173" s="44">
        <v>107.65</v>
      </c>
      <c r="N173" s="44">
        <v>0</v>
      </c>
      <c r="O173" s="44">
        <v>107.65</v>
      </c>
      <c r="P173" s="19">
        <f t="shared" ref="P173" si="116">M173*1.2*35544</f>
        <v>4591573.92</v>
      </c>
      <c r="Q173" s="20">
        <v>4361995.22</v>
      </c>
      <c r="R173" s="20">
        <v>229578.7</v>
      </c>
      <c r="S173" s="38"/>
    </row>
    <row r="174" spans="1:20" ht="28.9" customHeight="1" x14ac:dyDescent="0.25">
      <c r="A174" s="18" t="s">
        <v>307</v>
      </c>
      <c r="B174" s="42" t="s">
        <v>326</v>
      </c>
      <c r="C174" s="18">
        <v>262</v>
      </c>
      <c r="D174" s="22">
        <v>43552</v>
      </c>
      <c r="E174" s="33" t="s">
        <v>328</v>
      </c>
      <c r="F174" s="33" t="s">
        <v>329</v>
      </c>
      <c r="G174" s="43">
        <v>3</v>
      </c>
      <c r="H174" s="43">
        <v>3</v>
      </c>
      <c r="I174" s="44">
        <v>94</v>
      </c>
      <c r="J174" s="43">
        <v>2</v>
      </c>
      <c r="K174" s="43">
        <v>0</v>
      </c>
      <c r="L174" s="43">
        <v>2</v>
      </c>
      <c r="M174" s="44">
        <v>94</v>
      </c>
      <c r="N174" s="44">
        <v>0</v>
      </c>
      <c r="O174" s="44">
        <v>94</v>
      </c>
      <c r="P174" s="19">
        <f t="shared" ref="P174:P176" si="117">Q174+R174</f>
        <v>4009363.2</v>
      </c>
      <c r="Q174" s="19">
        <v>3808895.04</v>
      </c>
      <c r="R174" s="19">
        <v>200468.16</v>
      </c>
      <c r="S174" s="38"/>
    </row>
    <row r="175" spans="1:20" ht="26.25" customHeight="1" x14ac:dyDescent="0.25">
      <c r="A175" s="18" t="s">
        <v>308</v>
      </c>
      <c r="B175" s="42" t="s">
        <v>387</v>
      </c>
      <c r="C175" s="18">
        <v>1256</v>
      </c>
      <c r="D175" s="22">
        <v>43804</v>
      </c>
      <c r="E175" s="33" t="s">
        <v>328</v>
      </c>
      <c r="F175" s="33" t="s">
        <v>329</v>
      </c>
      <c r="G175" s="43">
        <v>9</v>
      </c>
      <c r="H175" s="43">
        <v>9</v>
      </c>
      <c r="I175" s="44">
        <v>248.22</v>
      </c>
      <c r="J175" s="43">
        <v>9</v>
      </c>
      <c r="K175" s="43">
        <v>6</v>
      </c>
      <c r="L175" s="43">
        <v>3</v>
      </c>
      <c r="M175" s="44">
        <v>248.22</v>
      </c>
      <c r="N175" s="44">
        <v>0</v>
      </c>
      <c r="O175" s="44">
        <v>248.22</v>
      </c>
      <c r="P175" s="19">
        <f t="shared" ref="P175" si="118">M175*1.2*35544</f>
        <v>10587278.015999999</v>
      </c>
      <c r="Q175" s="19">
        <v>10057914.119999999</v>
      </c>
      <c r="R175" s="19">
        <v>529363.9</v>
      </c>
      <c r="S175" s="38"/>
    </row>
    <row r="176" spans="1:20" ht="28.9" customHeight="1" x14ac:dyDescent="0.25">
      <c r="A176" s="18" t="s">
        <v>309</v>
      </c>
      <c r="B176" s="42" t="s">
        <v>327</v>
      </c>
      <c r="C176" s="18">
        <v>184</v>
      </c>
      <c r="D176" s="22">
        <v>43531</v>
      </c>
      <c r="E176" s="33" t="s">
        <v>328</v>
      </c>
      <c r="F176" s="33" t="s">
        <v>329</v>
      </c>
      <c r="G176" s="43">
        <v>7</v>
      </c>
      <c r="H176" s="43">
        <v>7</v>
      </c>
      <c r="I176" s="44">
        <v>93.7</v>
      </c>
      <c r="J176" s="43">
        <v>3</v>
      </c>
      <c r="K176" s="43">
        <v>2</v>
      </c>
      <c r="L176" s="43">
        <v>1</v>
      </c>
      <c r="M176" s="44">
        <v>93.73</v>
      </c>
      <c r="N176" s="44">
        <v>74.53</v>
      </c>
      <c r="O176" s="44">
        <v>19.2</v>
      </c>
      <c r="P176" s="19">
        <f t="shared" si="117"/>
        <v>3997846.94</v>
      </c>
      <c r="Q176" s="19">
        <v>3797954.6</v>
      </c>
      <c r="R176" s="19">
        <v>199892.34</v>
      </c>
      <c r="S176" s="38"/>
    </row>
    <row r="177" spans="1:20" ht="28.9" customHeight="1" x14ac:dyDescent="0.25">
      <c r="A177" s="88" t="s">
        <v>158</v>
      </c>
      <c r="B177" s="89"/>
      <c r="C177" s="18" t="s">
        <v>34</v>
      </c>
      <c r="D177" s="18" t="s">
        <v>34</v>
      </c>
      <c r="E177" s="18" t="s">
        <v>34</v>
      </c>
      <c r="F177" s="18" t="s">
        <v>34</v>
      </c>
      <c r="G177" s="43">
        <v>12</v>
      </c>
      <c r="H177" s="43">
        <v>12</v>
      </c>
      <c r="I177" s="44">
        <v>201.9</v>
      </c>
      <c r="J177" s="43">
        <v>4</v>
      </c>
      <c r="K177" s="43">
        <v>2</v>
      </c>
      <c r="L177" s="43">
        <v>2</v>
      </c>
      <c r="M177" s="44">
        <v>201.9</v>
      </c>
      <c r="N177" s="44">
        <v>102.1</v>
      </c>
      <c r="O177" s="44">
        <f>M177-N177</f>
        <v>99.800000000000011</v>
      </c>
      <c r="P177" s="19">
        <f t="shared" ref="P177" si="119">M177*1.2*35544</f>
        <v>8611600.3200000003</v>
      </c>
      <c r="Q177" s="19">
        <f>Q178</f>
        <v>8181020.2999999998</v>
      </c>
      <c r="R177" s="19">
        <f>R178</f>
        <v>430580.02</v>
      </c>
      <c r="S177" s="38"/>
    </row>
    <row r="178" spans="1:20" ht="28.9" customHeight="1" x14ac:dyDescent="0.25">
      <c r="A178" s="18" t="s">
        <v>316</v>
      </c>
      <c r="B178" s="42" t="s">
        <v>350</v>
      </c>
      <c r="C178" s="18">
        <v>3</v>
      </c>
      <c r="D178" s="22">
        <v>43482</v>
      </c>
      <c r="E178" s="33" t="s">
        <v>328</v>
      </c>
      <c r="F178" s="33" t="s">
        <v>329</v>
      </c>
      <c r="G178" s="43">
        <v>12</v>
      </c>
      <c r="H178" s="43">
        <v>12</v>
      </c>
      <c r="I178" s="44">
        <v>201.9</v>
      </c>
      <c r="J178" s="43">
        <v>4</v>
      </c>
      <c r="K178" s="43">
        <v>2</v>
      </c>
      <c r="L178" s="43">
        <v>2</v>
      </c>
      <c r="M178" s="44">
        <v>201.9</v>
      </c>
      <c r="N178" s="44">
        <v>102.1</v>
      </c>
      <c r="O178" s="44">
        <f>M178-N178</f>
        <v>99.800000000000011</v>
      </c>
      <c r="P178" s="19">
        <f>Q178+R178</f>
        <v>8611600.3200000003</v>
      </c>
      <c r="Q178" s="19">
        <v>8181020.2999999998</v>
      </c>
      <c r="R178" s="19">
        <v>430580.02</v>
      </c>
      <c r="S178" s="38"/>
    </row>
    <row r="179" spans="1:20" ht="28.9" customHeight="1" x14ac:dyDescent="0.25">
      <c r="A179" s="88" t="s">
        <v>330</v>
      </c>
      <c r="B179" s="89"/>
      <c r="C179" s="18" t="s">
        <v>34</v>
      </c>
      <c r="D179" s="18" t="s">
        <v>34</v>
      </c>
      <c r="E179" s="18" t="s">
        <v>34</v>
      </c>
      <c r="F179" s="18" t="s">
        <v>34</v>
      </c>
      <c r="G179" s="43">
        <v>12</v>
      </c>
      <c r="H179" s="43">
        <v>12</v>
      </c>
      <c r="I179" s="44">
        <v>206.9</v>
      </c>
      <c r="J179" s="43">
        <v>8</v>
      </c>
      <c r="K179" s="43">
        <v>8</v>
      </c>
      <c r="L179" s="43">
        <v>0</v>
      </c>
      <c r="M179" s="44">
        <v>206.9</v>
      </c>
      <c r="N179" s="44">
        <v>206.9</v>
      </c>
      <c r="O179" s="44">
        <v>0</v>
      </c>
      <c r="P179" s="19">
        <f t="shared" ref="P179" si="120">M179*1.2*35544</f>
        <v>8824864.3200000003</v>
      </c>
      <c r="Q179" s="19">
        <f>Q180</f>
        <v>8383621.0999999996</v>
      </c>
      <c r="R179" s="19">
        <v>441243.22</v>
      </c>
      <c r="S179" s="38"/>
    </row>
    <row r="180" spans="1:20" ht="28.9" customHeight="1" x14ac:dyDescent="0.25">
      <c r="A180" s="18" t="s">
        <v>317</v>
      </c>
      <c r="B180" s="42" t="s">
        <v>331</v>
      </c>
      <c r="C180" s="18">
        <v>22</v>
      </c>
      <c r="D180" s="22">
        <v>43525</v>
      </c>
      <c r="E180" s="33" t="s">
        <v>328</v>
      </c>
      <c r="F180" s="33" t="s">
        <v>329</v>
      </c>
      <c r="G180" s="43">
        <v>12</v>
      </c>
      <c r="H180" s="43">
        <v>12</v>
      </c>
      <c r="I180" s="44">
        <v>206.9</v>
      </c>
      <c r="J180" s="43">
        <v>8</v>
      </c>
      <c r="K180" s="43">
        <v>8</v>
      </c>
      <c r="L180" s="43">
        <v>0</v>
      </c>
      <c r="M180" s="44">
        <v>206.9</v>
      </c>
      <c r="N180" s="44">
        <v>206.9</v>
      </c>
      <c r="O180" s="44">
        <v>0</v>
      </c>
      <c r="P180" s="19">
        <f>Q180+R180</f>
        <v>8824864.3200000003</v>
      </c>
      <c r="Q180" s="19">
        <v>8383621.0999999996</v>
      </c>
      <c r="R180" s="19">
        <v>441243.22</v>
      </c>
      <c r="S180" s="38"/>
    </row>
    <row r="181" spans="1:20" ht="28.9" customHeight="1" x14ac:dyDescent="0.25">
      <c r="A181" s="88" t="s">
        <v>388</v>
      </c>
      <c r="B181" s="89"/>
      <c r="C181" s="18" t="s">
        <v>34</v>
      </c>
      <c r="D181" s="18" t="s">
        <v>34</v>
      </c>
      <c r="E181" s="18" t="s">
        <v>34</v>
      </c>
      <c r="F181" s="18" t="s">
        <v>34</v>
      </c>
      <c r="G181" s="43">
        <f>G182</f>
        <v>9</v>
      </c>
      <c r="H181" s="43">
        <f t="shared" ref="H181:R181" si="121">H182</f>
        <v>9</v>
      </c>
      <c r="I181" s="44">
        <f t="shared" si="121"/>
        <v>180</v>
      </c>
      <c r="J181" s="43">
        <f t="shared" si="121"/>
        <v>4</v>
      </c>
      <c r="K181" s="43">
        <f t="shared" si="121"/>
        <v>0</v>
      </c>
      <c r="L181" s="43">
        <f t="shared" si="121"/>
        <v>4</v>
      </c>
      <c r="M181" s="44">
        <f t="shared" si="121"/>
        <v>180</v>
      </c>
      <c r="N181" s="44">
        <f t="shared" si="121"/>
        <v>0</v>
      </c>
      <c r="O181" s="44">
        <f t="shared" si="121"/>
        <v>180</v>
      </c>
      <c r="P181" s="19">
        <f t="shared" si="121"/>
        <v>7677504</v>
      </c>
      <c r="Q181" s="19">
        <f t="shared" si="121"/>
        <v>7293628.7999999998</v>
      </c>
      <c r="R181" s="19">
        <f t="shared" si="121"/>
        <v>383875.2</v>
      </c>
      <c r="S181" s="38"/>
    </row>
    <row r="182" spans="1:20" ht="28.9" customHeight="1" x14ac:dyDescent="0.25">
      <c r="A182" s="18" t="s">
        <v>338</v>
      </c>
      <c r="B182" s="42" t="s">
        <v>389</v>
      </c>
      <c r="C182" s="18">
        <v>1173</v>
      </c>
      <c r="D182" s="22" t="s">
        <v>392</v>
      </c>
      <c r="E182" s="33" t="s">
        <v>328</v>
      </c>
      <c r="F182" s="33" t="s">
        <v>329</v>
      </c>
      <c r="G182" s="43">
        <v>9</v>
      </c>
      <c r="H182" s="43">
        <v>9</v>
      </c>
      <c r="I182" s="44">
        <v>180</v>
      </c>
      <c r="J182" s="43">
        <v>4</v>
      </c>
      <c r="K182" s="43">
        <v>0</v>
      </c>
      <c r="L182" s="43">
        <v>4</v>
      </c>
      <c r="M182" s="44">
        <v>180</v>
      </c>
      <c r="N182" s="44">
        <v>0</v>
      </c>
      <c r="O182" s="44">
        <v>180</v>
      </c>
      <c r="P182" s="19">
        <f t="shared" ref="P182" si="122">M182*1.2*35544</f>
        <v>7677504</v>
      </c>
      <c r="Q182" s="19">
        <v>7293628.7999999998</v>
      </c>
      <c r="R182" s="19">
        <v>383875.2</v>
      </c>
      <c r="S182" s="38"/>
    </row>
    <row r="183" spans="1:20" ht="28.9" customHeight="1" x14ac:dyDescent="0.25">
      <c r="A183" s="88" t="s">
        <v>45</v>
      </c>
      <c r="B183" s="89"/>
      <c r="C183" s="18" t="s">
        <v>34</v>
      </c>
      <c r="D183" s="18" t="s">
        <v>34</v>
      </c>
      <c r="E183" s="18" t="s">
        <v>34</v>
      </c>
      <c r="F183" s="18" t="s">
        <v>34</v>
      </c>
      <c r="G183" s="43">
        <v>38</v>
      </c>
      <c r="H183" s="43">
        <v>38</v>
      </c>
      <c r="I183" s="44">
        <v>882.78</v>
      </c>
      <c r="J183" s="43">
        <v>18</v>
      </c>
      <c r="K183" s="43">
        <v>18</v>
      </c>
      <c r="L183" s="43">
        <v>0</v>
      </c>
      <c r="M183" s="44">
        <v>882.78</v>
      </c>
      <c r="N183" s="44">
        <v>882.78</v>
      </c>
      <c r="O183" s="44">
        <v>0</v>
      </c>
      <c r="P183" s="19">
        <f>P184</f>
        <v>37653038.780000001</v>
      </c>
      <c r="Q183" s="19">
        <f>Q184</f>
        <v>35770386.840000004</v>
      </c>
      <c r="R183" s="19">
        <f>R184</f>
        <v>1882651.94</v>
      </c>
      <c r="S183" s="38"/>
    </row>
    <row r="184" spans="1:20" ht="28.9" customHeight="1" x14ac:dyDescent="0.25">
      <c r="A184" s="18" t="s">
        <v>339</v>
      </c>
      <c r="B184" s="42" t="s">
        <v>332</v>
      </c>
      <c r="C184" s="18">
        <v>1117</v>
      </c>
      <c r="D184" s="22">
        <v>43430</v>
      </c>
      <c r="E184" s="33" t="s">
        <v>328</v>
      </c>
      <c r="F184" s="33" t="s">
        <v>329</v>
      </c>
      <c r="G184" s="43">
        <v>38</v>
      </c>
      <c r="H184" s="43">
        <v>38</v>
      </c>
      <c r="I184" s="44">
        <v>882.78</v>
      </c>
      <c r="J184" s="43">
        <v>18</v>
      </c>
      <c r="K184" s="43">
        <v>18</v>
      </c>
      <c r="L184" s="43">
        <v>0</v>
      </c>
      <c r="M184" s="44">
        <v>882.78</v>
      </c>
      <c r="N184" s="44">
        <v>882.78</v>
      </c>
      <c r="O184" s="44">
        <v>0</v>
      </c>
      <c r="P184" s="19">
        <f>Q184+R184</f>
        <v>37653038.780000001</v>
      </c>
      <c r="Q184" s="19">
        <v>35770386.840000004</v>
      </c>
      <c r="R184" s="19">
        <v>1882651.94</v>
      </c>
      <c r="S184" s="38"/>
    </row>
    <row r="185" spans="1:20" ht="28.9" customHeight="1" x14ac:dyDescent="0.25">
      <c r="A185" s="88" t="s">
        <v>57</v>
      </c>
      <c r="B185" s="89"/>
      <c r="C185" s="18" t="s">
        <v>19</v>
      </c>
      <c r="D185" s="18" t="s">
        <v>19</v>
      </c>
      <c r="E185" s="18" t="s">
        <v>19</v>
      </c>
      <c r="F185" s="18" t="s">
        <v>19</v>
      </c>
      <c r="G185" s="39">
        <f>SUM(G186:G188)</f>
        <v>362</v>
      </c>
      <c r="H185" s="39">
        <f t="shared" ref="H185:P185" si="123">SUM(H186:H188)</f>
        <v>362</v>
      </c>
      <c r="I185" s="40">
        <f t="shared" si="123"/>
        <v>6465.8499999999995</v>
      </c>
      <c r="J185" s="39">
        <f t="shared" si="123"/>
        <v>213</v>
      </c>
      <c r="K185" s="39">
        <f t="shared" si="123"/>
        <v>190</v>
      </c>
      <c r="L185" s="39">
        <f t="shared" si="123"/>
        <v>23</v>
      </c>
      <c r="M185" s="40">
        <f t="shared" si="123"/>
        <v>6208.6699999999992</v>
      </c>
      <c r="N185" s="40">
        <f t="shared" si="123"/>
        <v>5639.77</v>
      </c>
      <c r="O185" s="40">
        <f t="shared" si="123"/>
        <v>568.9</v>
      </c>
      <c r="P185" s="41">
        <f t="shared" si="123"/>
        <v>298016160</v>
      </c>
      <c r="Q185" s="41">
        <f t="shared" ref="Q185" si="124">SUM(Q186:Q188)</f>
        <v>238412928</v>
      </c>
      <c r="R185" s="41">
        <f t="shared" ref="R185" si="125">SUM(R186:R188)</f>
        <v>59603232</v>
      </c>
      <c r="S185" s="17"/>
    </row>
    <row r="186" spans="1:20" ht="28.9" customHeight="1" x14ac:dyDescent="0.25">
      <c r="A186" s="18" t="s">
        <v>340</v>
      </c>
      <c r="B186" s="82" t="s">
        <v>369</v>
      </c>
      <c r="C186" s="37" t="s">
        <v>149</v>
      </c>
      <c r="D186" s="22">
        <v>43301</v>
      </c>
      <c r="E186" s="33" t="s">
        <v>328</v>
      </c>
      <c r="F186" s="33" t="s">
        <v>329</v>
      </c>
      <c r="G186" s="39">
        <v>159</v>
      </c>
      <c r="H186" s="39">
        <v>159</v>
      </c>
      <c r="I186" s="40">
        <v>3539.41</v>
      </c>
      <c r="J186" s="39">
        <v>75</v>
      </c>
      <c r="K186" s="39">
        <v>70</v>
      </c>
      <c r="L186" s="39">
        <v>5</v>
      </c>
      <c r="M186" s="40">
        <v>3539.41</v>
      </c>
      <c r="N186" s="40">
        <v>3285.4</v>
      </c>
      <c r="O186" s="40">
        <v>254.01</v>
      </c>
      <c r="P186" s="19">
        <f t="shared" ref="P186:P188" si="126">Q186+R186</f>
        <v>169891680</v>
      </c>
      <c r="Q186" s="41">
        <v>135913344</v>
      </c>
      <c r="R186" s="41">
        <v>33978336</v>
      </c>
      <c r="S186" s="17"/>
    </row>
    <row r="187" spans="1:20" ht="28.9" customHeight="1" x14ac:dyDescent="0.25">
      <c r="A187" s="18" t="s">
        <v>341</v>
      </c>
      <c r="B187" s="82" t="s">
        <v>110</v>
      </c>
      <c r="C187" s="37" t="s">
        <v>278</v>
      </c>
      <c r="D187" s="22">
        <v>43212</v>
      </c>
      <c r="E187" s="33" t="s">
        <v>328</v>
      </c>
      <c r="F187" s="33" t="s">
        <v>329</v>
      </c>
      <c r="G187" s="39">
        <v>188</v>
      </c>
      <c r="H187" s="39">
        <v>188</v>
      </c>
      <c r="I187" s="40">
        <v>2513.08</v>
      </c>
      <c r="J187" s="39">
        <v>123</v>
      </c>
      <c r="K187" s="39">
        <v>106</v>
      </c>
      <c r="L187" s="39">
        <v>17</v>
      </c>
      <c r="M187" s="40">
        <v>2255.9</v>
      </c>
      <c r="N187" s="40">
        <v>1961.12</v>
      </c>
      <c r="O187" s="40">
        <v>294.77999999999997</v>
      </c>
      <c r="P187" s="19">
        <f t="shared" si="126"/>
        <v>108283200</v>
      </c>
      <c r="Q187" s="41">
        <v>86626560</v>
      </c>
      <c r="R187" s="41">
        <v>21656640</v>
      </c>
      <c r="S187" s="17"/>
    </row>
    <row r="188" spans="1:20" ht="27.75" customHeight="1" x14ac:dyDescent="0.25">
      <c r="A188" s="18" t="s">
        <v>342</v>
      </c>
      <c r="B188" s="82" t="s">
        <v>318</v>
      </c>
      <c r="C188" s="37" t="s">
        <v>152</v>
      </c>
      <c r="D188" s="22">
        <v>43364</v>
      </c>
      <c r="E188" s="33" t="s">
        <v>328</v>
      </c>
      <c r="F188" s="33" t="s">
        <v>329</v>
      </c>
      <c r="G188" s="39">
        <v>15</v>
      </c>
      <c r="H188" s="39">
        <v>15</v>
      </c>
      <c r="I188" s="40">
        <v>413.36</v>
      </c>
      <c r="J188" s="39">
        <f>K188+L188</f>
        <v>15</v>
      </c>
      <c r="K188" s="39">
        <v>14</v>
      </c>
      <c r="L188" s="39">
        <v>1</v>
      </c>
      <c r="M188" s="40">
        <f>N188+O188</f>
        <v>413.36</v>
      </c>
      <c r="N188" s="40">
        <v>393.25</v>
      </c>
      <c r="O188" s="40">
        <v>20.11</v>
      </c>
      <c r="P188" s="19">
        <f t="shared" si="126"/>
        <v>19841280</v>
      </c>
      <c r="Q188" s="41">
        <v>15873024</v>
      </c>
      <c r="R188" s="41">
        <v>3968256</v>
      </c>
      <c r="S188" s="17"/>
    </row>
    <row r="189" spans="1:20" ht="28.9" customHeight="1" x14ac:dyDescent="0.25">
      <c r="A189" s="88" t="s">
        <v>30</v>
      </c>
      <c r="B189" s="89"/>
      <c r="C189" s="18" t="s">
        <v>19</v>
      </c>
      <c r="D189" s="18" t="s">
        <v>19</v>
      </c>
      <c r="E189" s="18" t="s">
        <v>19</v>
      </c>
      <c r="F189" s="18" t="s">
        <v>19</v>
      </c>
      <c r="G189" s="39">
        <f>SUM(G190:G204)</f>
        <v>472</v>
      </c>
      <c r="H189" s="39">
        <f>SUM(H190:H204)</f>
        <v>472</v>
      </c>
      <c r="I189" s="40">
        <f>SUM(I190:I204)</f>
        <v>7577.1699999999992</v>
      </c>
      <c r="J189" s="39">
        <f t="shared" ref="J189:L189" si="127">SUM(J190:J204)</f>
        <v>198</v>
      </c>
      <c r="K189" s="39">
        <f t="shared" si="127"/>
        <v>137</v>
      </c>
      <c r="L189" s="39">
        <f t="shared" si="127"/>
        <v>61</v>
      </c>
      <c r="M189" s="40">
        <f>SUM(M190:M204)</f>
        <v>7172.69</v>
      </c>
      <c r="N189" s="40">
        <f t="shared" ref="N189:O189" si="128">SUM(N190:N204)</f>
        <v>5156.5200000000004</v>
      </c>
      <c r="O189" s="40">
        <f t="shared" si="128"/>
        <v>2016.17</v>
      </c>
      <c r="P189" s="19">
        <f>SUM(P190:P204)</f>
        <v>344289120</v>
      </c>
      <c r="Q189" s="19">
        <f t="shared" ref="Q189:R189" si="129">SUM(Q190:Q204)</f>
        <v>172144560</v>
      </c>
      <c r="R189" s="19">
        <f t="shared" si="129"/>
        <v>172144560</v>
      </c>
      <c r="S189" s="17"/>
    </row>
    <row r="190" spans="1:20" ht="26.25" customHeight="1" x14ac:dyDescent="0.25">
      <c r="A190" s="18" t="s">
        <v>343</v>
      </c>
      <c r="B190" s="82" t="s">
        <v>79</v>
      </c>
      <c r="C190" s="18">
        <v>1814</v>
      </c>
      <c r="D190" s="22">
        <v>43363</v>
      </c>
      <c r="E190" s="33" t="s">
        <v>328</v>
      </c>
      <c r="F190" s="33" t="s">
        <v>329</v>
      </c>
      <c r="G190" s="39">
        <v>25</v>
      </c>
      <c r="H190" s="39">
        <v>25</v>
      </c>
      <c r="I190" s="40">
        <v>398.38</v>
      </c>
      <c r="J190" s="39">
        <v>12</v>
      </c>
      <c r="K190" s="39">
        <v>12</v>
      </c>
      <c r="L190" s="39">
        <v>0</v>
      </c>
      <c r="M190" s="40">
        <v>398.38</v>
      </c>
      <c r="N190" s="40">
        <v>398.38</v>
      </c>
      <c r="O190" s="40">
        <v>0</v>
      </c>
      <c r="P190" s="19">
        <f>Q190+R190</f>
        <v>19122240</v>
      </c>
      <c r="Q190" s="19">
        <v>9561120</v>
      </c>
      <c r="R190" s="19">
        <v>9561120</v>
      </c>
      <c r="S190" s="28"/>
      <c r="T190" s="85">
        <f>P190*0.5</f>
        <v>9561120</v>
      </c>
    </row>
    <row r="191" spans="1:20" ht="27.75" customHeight="1" x14ac:dyDescent="0.25">
      <c r="A191" s="18" t="s">
        <v>344</v>
      </c>
      <c r="B191" s="82" t="s">
        <v>80</v>
      </c>
      <c r="C191" s="18">
        <v>188</v>
      </c>
      <c r="D191" s="22">
        <v>43145</v>
      </c>
      <c r="E191" s="33" t="s">
        <v>328</v>
      </c>
      <c r="F191" s="33" t="s">
        <v>329</v>
      </c>
      <c r="G191" s="39">
        <v>27</v>
      </c>
      <c r="H191" s="39">
        <v>27</v>
      </c>
      <c r="I191" s="40">
        <v>286.11</v>
      </c>
      <c r="J191" s="39">
        <v>8</v>
      </c>
      <c r="K191" s="39">
        <v>3</v>
      </c>
      <c r="L191" s="39">
        <v>5</v>
      </c>
      <c r="M191" s="40">
        <v>286.11</v>
      </c>
      <c r="N191" s="40">
        <v>77.739999999999995</v>
      </c>
      <c r="O191" s="40">
        <v>208.37</v>
      </c>
      <c r="P191" s="19">
        <f t="shared" ref="P191:P201" si="130">Q191+R191</f>
        <v>13733280</v>
      </c>
      <c r="Q191" s="19">
        <v>6866640</v>
      </c>
      <c r="R191" s="19">
        <v>6866640</v>
      </c>
      <c r="S191" s="28"/>
      <c r="T191" s="85">
        <f t="shared" ref="T191:T201" si="131">P191*0.5</f>
        <v>6866640</v>
      </c>
    </row>
    <row r="192" spans="1:20" ht="28.9" customHeight="1" x14ac:dyDescent="0.25">
      <c r="A192" s="18" t="s">
        <v>345</v>
      </c>
      <c r="B192" s="82" t="s">
        <v>373</v>
      </c>
      <c r="C192" s="18">
        <v>2155</v>
      </c>
      <c r="D192" s="22">
        <v>43770</v>
      </c>
      <c r="E192" s="33" t="s">
        <v>328</v>
      </c>
      <c r="F192" s="33" t="s">
        <v>329</v>
      </c>
      <c r="G192" s="39">
        <v>32</v>
      </c>
      <c r="H192" s="39">
        <v>32</v>
      </c>
      <c r="I192" s="40">
        <v>836</v>
      </c>
      <c r="J192" s="39">
        <v>18</v>
      </c>
      <c r="K192" s="39">
        <v>2</v>
      </c>
      <c r="L192" s="39">
        <v>16</v>
      </c>
      <c r="M192" s="40">
        <v>552.72</v>
      </c>
      <c r="N192" s="40">
        <v>66.64</v>
      </c>
      <c r="O192" s="40">
        <v>486.08</v>
      </c>
      <c r="P192" s="69">
        <f>M192*1.2*40000</f>
        <v>26530560</v>
      </c>
      <c r="Q192" s="19">
        <v>13265280</v>
      </c>
      <c r="R192" s="19">
        <v>13265280</v>
      </c>
      <c r="S192" s="28"/>
      <c r="T192" s="85"/>
    </row>
    <row r="193" spans="1:20" ht="28.9" customHeight="1" x14ac:dyDescent="0.25">
      <c r="A193" s="18" t="s">
        <v>372</v>
      </c>
      <c r="B193" s="82" t="s">
        <v>375</v>
      </c>
      <c r="C193" s="18">
        <v>2037</v>
      </c>
      <c r="D193" s="22">
        <v>43760</v>
      </c>
      <c r="E193" s="33" t="s">
        <v>328</v>
      </c>
      <c r="F193" s="33" t="s">
        <v>329</v>
      </c>
      <c r="G193" s="39">
        <v>28</v>
      </c>
      <c r="H193" s="39">
        <v>28</v>
      </c>
      <c r="I193" s="40">
        <v>334.05</v>
      </c>
      <c r="J193" s="39">
        <v>8</v>
      </c>
      <c r="K193" s="39">
        <v>6</v>
      </c>
      <c r="L193" s="39">
        <v>2</v>
      </c>
      <c r="M193" s="40">
        <v>334.05</v>
      </c>
      <c r="N193" s="40">
        <v>259.33</v>
      </c>
      <c r="O193" s="40">
        <v>74.72</v>
      </c>
      <c r="P193" s="19">
        <v>16034400</v>
      </c>
      <c r="Q193" s="19">
        <v>8017200</v>
      </c>
      <c r="R193" s="19">
        <v>8017200</v>
      </c>
      <c r="S193" s="28"/>
      <c r="T193" s="85"/>
    </row>
    <row r="194" spans="1:20" ht="29.45" customHeight="1" x14ac:dyDescent="0.25">
      <c r="A194" s="18" t="s">
        <v>380</v>
      </c>
      <c r="B194" s="82" t="s">
        <v>81</v>
      </c>
      <c r="C194" s="18">
        <v>1814</v>
      </c>
      <c r="D194" s="22">
        <v>43363</v>
      </c>
      <c r="E194" s="33" t="s">
        <v>328</v>
      </c>
      <c r="F194" s="33" t="s">
        <v>329</v>
      </c>
      <c r="G194" s="39">
        <v>12</v>
      </c>
      <c r="H194" s="39">
        <v>12</v>
      </c>
      <c r="I194" s="40">
        <v>135.47999999999999</v>
      </c>
      <c r="J194" s="39">
        <v>4</v>
      </c>
      <c r="K194" s="39">
        <v>3</v>
      </c>
      <c r="L194" s="39">
        <v>1</v>
      </c>
      <c r="M194" s="40">
        <v>135.47999999999999</v>
      </c>
      <c r="N194" s="40">
        <v>108.56</v>
      </c>
      <c r="O194" s="40">
        <v>26.92</v>
      </c>
      <c r="P194" s="19">
        <f t="shared" si="130"/>
        <v>6503040</v>
      </c>
      <c r="Q194" s="19">
        <v>3251520</v>
      </c>
      <c r="R194" s="19">
        <v>3251520</v>
      </c>
      <c r="S194" s="28"/>
      <c r="T194" s="85">
        <f t="shared" si="131"/>
        <v>3251520</v>
      </c>
    </row>
    <row r="195" spans="1:20" ht="29.45" customHeight="1" x14ac:dyDescent="0.25">
      <c r="A195" s="18" t="s">
        <v>381</v>
      </c>
      <c r="B195" s="82" t="s">
        <v>82</v>
      </c>
      <c r="C195" s="18">
        <v>1814</v>
      </c>
      <c r="D195" s="22">
        <v>43363</v>
      </c>
      <c r="E195" s="33" t="s">
        <v>328</v>
      </c>
      <c r="F195" s="33" t="s">
        <v>329</v>
      </c>
      <c r="G195" s="39">
        <v>16</v>
      </c>
      <c r="H195" s="39">
        <v>16</v>
      </c>
      <c r="I195" s="40">
        <v>251.97</v>
      </c>
      <c r="J195" s="39">
        <v>6</v>
      </c>
      <c r="K195" s="39">
        <v>1</v>
      </c>
      <c r="L195" s="39">
        <v>5</v>
      </c>
      <c r="M195" s="40">
        <v>251.97</v>
      </c>
      <c r="N195" s="40">
        <v>218.23</v>
      </c>
      <c r="O195" s="40">
        <v>33.74</v>
      </c>
      <c r="P195" s="19">
        <f t="shared" si="130"/>
        <v>12094560</v>
      </c>
      <c r="Q195" s="19">
        <v>6047280</v>
      </c>
      <c r="R195" s="19">
        <v>6047280</v>
      </c>
      <c r="S195" s="28"/>
      <c r="T195" s="85">
        <f t="shared" si="131"/>
        <v>6047280</v>
      </c>
    </row>
    <row r="196" spans="1:20" ht="29.45" customHeight="1" x14ac:dyDescent="0.25">
      <c r="A196" s="18" t="s">
        <v>382</v>
      </c>
      <c r="B196" s="82" t="s">
        <v>376</v>
      </c>
      <c r="C196" s="18">
        <v>1647</v>
      </c>
      <c r="D196" s="22">
        <v>43690</v>
      </c>
      <c r="E196" s="33" t="s">
        <v>328</v>
      </c>
      <c r="F196" s="33" t="s">
        <v>329</v>
      </c>
      <c r="G196" s="39">
        <v>9</v>
      </c>
      <c r="H196" s="39">
        <v>9</v>
      </c>
      <c r="I196" s="40">
        <v>274.79000000000002</v>
      </c>
      <c r="J196" s="39">
        <v>7</v>
      </c>
      <c r="K196" s="39">
        <v>7</v>
      </c>
      <c r="L196" s="39">
        <v>0</v>
      </c>
      <c r="M196" s="40">
        <v>274.79000000000002</v>
      </c>
      <c r="N196" s="40">
        <v>274.79000000000002</v>
      </c>
      <c r="O196" s="40">
        <v>0</v>
      </c>
      <c r="P196" s="19">
        <v>13189920</v>
      </c>
      <c r="Q196" s="19">
        <v>6594960</v>
      </c>
      <c r="R196" s="19">
        <v>6594960</v>
      </c>
      <c r="S196" s="28"/>
      <c r="T196" s="85"/>
    </row>
    <row r="197" spans="1:20" ht="29.45" customHeight="1" x14ac:dyDescent="0.25">
      <c r="A197" s="18" t="s">
        <v>383</v>
      </c>
      <c r="B197" s="82" t="s">
        <v>83</v>
      </c>
      <c r="C197" s="30" t="s">
        <v>298</v>
      </c>
      <c r="D197" s="22">
        <v>43098</v>
      </c>
      <c r="E197" s="33" t="s">
        <v>328</v>
      </c>
      <c r="F197" s="33" t="s">
        <v>329</v>
      </c>
      <c r="G197" s="39">
        <v>48</v>
      </c>
      <c r="H197" s="39">
        <v>48</v>
      </c>
      <c r="I197" s="40">
        <v>720.85</v>
      </c>
      <c r="J197" s="39">
        <v>16</v>
      </c>
      <c r="K197" s="39">
        <v>16</v>
      </c>
      <c r="L197" s="39">
        <v>0</v>
      </c>
      <c r="M197" s="40">
        <v>720.85</v>
      </c>
      <c r="N197" s="40">
        <v>720.85</v>
      </c>
      <c r="O197" s="40">
        <v>0</v>
      </c>
      <c r="P197" s="19">
        <f t="shared" si="130"/>
        <v>34600800</v>
      </c>
      <c r="Q197" s="19">
        <v>17300400</v>
      </c>
      <c r="R197" s="19">
        <v>17300400</v>
      </c>
      <c r="S197" s="28"/>
      <c r="T197" s="85">
        <f t="shared" si="131"/>
        <v>17300400</v>
      </c>
    </row>
    <row r="198" spans="1:20" ht="28.5" customHeight="1" x14ac:dyDescent="0.25">
      <c r="A198" s="18" t="s">
        <v>384</v>
      </c>
      <c r="B198" s="82" t="s">
        <v>84</v>
      </c>
      <c r="C198" s="18">
        <v>1814</v>
      </c>
      <c r="D198" s="22">
        <v>43363</v>
      </c>
      <c r="E198" s="33" t="s">
        <v>328</v>
      </c>
      <c r="F198" s="33" t="s">
        <v>329</v>
      </c>
      <c r="G198" s="39">
        <v>30</v>
      </c>
      <c r="H198" s="39">
        <v>30</v>
      </c>
      <c r="I198" s="40">
        <v>428.4</v>
      </c>
      <c r="J198" s="39">
        <v>8</v>
      </c>
      <c r="K198" s="39">
        <v>2</v>
      </c>
      <c r="L198" s="39">
        <v>6</v>
      </c>
      <c r="M198" s="40">
        <f>N198+O198</f>
        <v>367.20000000000005</v>
      </c>
      <c r="N198" s="40">
        <v>108.1</v>
      </c>
      <c r="O198" s="40">
        <v>259.10000000000002</v>
      </c>
      <c r="P198" s="69">
        <f>M198*1.2*40000</f>
        <v>17625600</v>
      </c>
      <c r="Q198" s="19">
        <v>8812800</v>
      </c>
      <c r="R198" s="19">
        <v>8812800</v>
      </c>
      <c r="S198" s="28"/>
      <c r="T198" s="85">
        <f t="shared" si="131"/>
        <v>8812800</v>
      </c>
    </row>
    <row r="199" spans="1:20" ht="29.45" customHeight="1" x14ac:dyDescent="0.25">
      <c r="A199" s="18" t="s">
        <v>385</v>
      </c>
      <c r="B199" s="82" t="s">
        <v>374</v>
      </c>
      <c r="C199" s="18">
        <v>2153</v>
      </c>
      <c r="D199" s="22">
        <v>43770</v>
      </c>
      <c r="E199" s="33" t="s">
        <v>328</v>
      </c>
      <c r="F199" s="33" t="s">
        <v>329</v>
      </c>
      <c r="G199" s="39">
        <v>12</v>
      </c>
      <c r="H199" s="39">
        <v>12</v>
      </c>
      <c r="I199" s="40">
        <v>161.66</v>
      </c>
      <c r="J199" s="39">
        <v>4</v>
      </c>
      <c r="K199" s="39">
        <v>3</v>
      </c>
      <c r="L199" s="39">
        <v>1</v>
      </c>
      <c r="M199" s="40">
        <v>161.66</v>
      </c>
      <c r="N199" s="40">
        <v>124.29</v>
      </c>
      <c r="O199" s="40">
        <v>37.369999999999997</v>
      </c>
      <c r="P199" s="19">
        <v>7759680</v>
      </c>
      <c r="Q199" s="19">
        <v>3879840</v>
      </c>
      <c r="R199" s="19">
        <v>3879840</v>
      </c>
      <c r="S199" s="28"/>
      <c r="T199" s="85"/>
    </row>
    <row r="200" spans="1:20" ht="28.5" customHeight="1" x14ac:dyDescent="0.25">
      <c r="A200" s="18" t="s">
        <v>393</v>
      </c>
      <c r="B200" s="82" t="s">
        <v>315</v>
      </c>
      <c r="C200" s="18">
        <v>1814</v>
      </c>
      <c r="D200" s="22">
        <v>43363</v>
      </c>
      <c r="E200" s="33" t="s">
        <v>328</v>
      </c>
      <c r="F200" s="33" t="s">
        <v>329</v>
      </c>
      <c r="G200" s="39">
        <v>134</v>
      </c>
      <c r="H200" s="39">
        <v>134</v>
      </c>
      <c r="I200" s="40">
        <v>2252.6</v>
      </c>
      <c r="J200" s="39">
        <v>60</v>
      </c>
      <c r="K200" s="39">
        <v>54</v>
      </c>
      <c r="L200" s="39">
        <v>6</v>
      </c>
      <c r="M200" s="40">
        <v>2252.6</v>
      </c>
      <c r="N200" s="40">
        <v>2017.94</v>
      </c>
      <c r="O200" s="40">
        <v>234.66</v>
      </c>
      <c r="P200" s="19">
        <f t="shared" si="130"/>
        <v>108124800</v>
      </c>
      <c r="Q200" s="19">
        <v>54062400</v>
      </c>
      <c r="R200" s="19">
        <v>54062400</v>
      </c>
      <c r="S200" s="28"/>
      <c r="T200" s="85">
        <f t="shared" si="131"/>
        <v>54062400</v>
      </c>
    </row>
    <row r="201" spans="1:20" ht="26.45" customHeight="1" x14ac:dyDescent="0.25">
      <c r="A201" s="18" t="s">
        <v>394</v>
      </c>
      <c r="B201" s="82" t="s">
        <v>86</v>
      </c>
      <c r="C201" s="18">
        <v>1814</v>
      </c>
      <c r="D201" s="22">
        <v>43363</v>
      </c>
      <c r="E201" s="33" t="s">
        <v>328</v>
      </c>
      <c r="F201" s="33" t="s">
        <v>329</v>
      </c>
      <c r="G201" s="39">
        <v>36</v>
      </c>
      <c r="H201" s="39">
        <v>36</v>
      </c>
      <c r="I201" s="40">
        <v>399.62</v>
      </c>
      <c r="J201" s="39">
        <v>12</v>
      </c>
      <c r="K201" s="39">
        <v>8</v>
      </c>
      <c r="L201" s="39">
        <v>4</v>
      </c>
      <c r="M201" s="40">
        <v>399.62</v>
      </c>
      <c r="N201" s="40">
        <v>263.72000000000003</v>
      </c>
      <c r="O201" s="40">
        <v>135.9</v>
      </c>
      <c r="P201" s="19">
        <f t="shared" si="130"/>
        <v>19181760</v>
      </c>
      <c r="Q201" s="19">
        <v>9590880</v>
      </c>
      <c r="R201" s="19">
        <v>9590880</v>
      </c>
      <c r="T201" s="85">
        <f t="shared" si="131"/>
        <v>9590880</v>
      </c>
    </row>
    <row r="202" spans="1:20" ht="26.45" customHeight="1" x14ac:dyDescent="0.35">
      <c r="A202" s="18" t="s">
        <v>395</v>
      </c>
      <c r="B202" s="82" t="s">
        <v>377</v>
      </c>
      <c r="C202" s="18">
        <v>1660</v>
      </c>
      <c r="D202" s="22">
        <v>43693</v>
      </c>
      <c r="E202" s="33" t="s">
        <v>328</v>
      </c>
      <c r="F202" s="33" t="s">
        <v>329</v>
      </c>
      <c r="G202" s="39">
        <v>39</v>
      </c>
      <c r="H202" s="39">
        <v>39</v>
      </c>
      <c r="I202" s="40">
        <v>758.68</v>
      </c>
      <c r="J202" s="39">
        <v>27</v>
      </c>
      <c r="K202" s="39">
        <v>16</v>
      </c>
      <c r="L202" s="39">
        <v>11</v>
      </c>
      <c r="M202" s="40">
        <v>758.68</v>
      </c>
      <c r="N202" s="40">
        <v>399.37</v>
      </c>
      <c r="O202" s="40">
        <v>359.31</v>
      </c>
      <c r="P202" s="19">
        <v>36416640</v>
      </c>
      <c r="Q202" s="19">
        <v>18208320</v>
      </c>
      <c r="R202" s="19">
        <v>18208320</v>
      </c>
      <c r="S202" s="59"/>
      <c r="T202" s="85"/>
    </row>
    <row r="203" spans="1:20" ht="26.45" customHeight="1" x14ac:dyDescent="0.35">
      <c r="A203" s="18" t="s">
        <v>396</v>
      </c>
      <c r="B203" s="82" t="s">
        <v>378</v>
      </c>
      <c r="C203" s="18">
        <v>2035</v>
      </c>
      <c r="D203" s="22">
        <v>43760</v>
      </c>
      <c r="E203" s="33" t="s">
        <v>328</v>
      </c>
      <c r="F203" s="33" t="s">
        <v>329</v>
      </c>
      <c r="G203" s="39">
        <v>7</v>
      </c>
      <c r="H203" s="39">
        <v>7</v>
      </c>
      <c r="I203" s="40">
        <v>118.58</v>
      </c>
      <c r="J203" s="39">
        <v>4</v>
      </c>
      <c r="K203" s="39">
        <v>4</v>
      </c>
      <c r="L203" s="39">
        <v>0</v>
      </c>
      <c r="M203" s="40">
        <v>118.58</v>
      </c>
      <c r="N203" s="40">
        <v>118.58</v>
      </c>
      <c r="O203" s="40">
        <v>0</v>
      </c>
      <c r="P203" s="19">
        <v>5691840</v>
      </c>
      <c r="Q203" s="19">
        <v>2845920</v>
      </c>
      <c r="R203" s="19">
        <v>2845920</v>
      </c>
      <c r="S203" s="59"/>
      <c r="T203" s="85"/>
    </row>
    <row r="204" spans="1:20" ht="26.45" customHeight="1" x14ac:dyDescent="0.35">
      <c r="A204" s="18" t="s">
        <v>399</v>
      </c>
      <c r="B204" s="82" t="s">
        <v>379</v>
      </c>
      <c r="C204" s="18">
        <v>2154</v>
      </c>
      <c r="D204" s="22">
        <v>43770</v>
      </c>
      <c r="E204" s="33" t="s">
        <v>328</v>
      </c>
      <c r="F204" s="33" t="s">
        <v>329</v>
      </c>
      <c r="G204" s="39">
        <v>17</v>
      </c>
      <c r="H204" s="39">
        <v>17</v>
      </c>
      <c r="I204" s="40">
        <v>220</v>
      </c>
      <c r="J204" s="39">
        <v>4</v>
      </c>
      <c r="K204" s="39">
        <v>0</v>
      </c>
      <c r="L204" s="39">
        <v>4</v>
      </c>
      <c r="M204" s="40">
        <v>160</v>
      </c>
      <c r="N204" s="40">
        <v>0</v>
      </c>
      <c r="O204" s="40">
        <v>160</v>
      </c>
      <c r="P204" s="19">
        <v>7680000</v>
      </c>
      <c r="Q204" s="19">
        <v>3840000</v>
      </c>
      <c r="R204" s="19">
        <v>3840000</v>
      </c>
      <c r="S204" s="59" t="s">
        <v>337</v>
      </c>
      <c r="T204" s="85"/>
    </row>
    <row r="206" spans="1:20" ht="21" customHeight="1" x14ac:dyDescent="0.35">
      <c r="A206" s="95" t="s">
        <v>113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1:20" ht="21" customHeight="1" x14ac:dyDescent="0.3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62"/>
    </row>
    <row r="208" spans="1:20" ht="21" customHeight="1" x14ac:dyDescent="0.3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60"/>
    </row>
    <row r="209" spans="1:19" ht="23.25" customHeight="1" x14ac:dyDescent="0.3">
      <c r="A209" s="48"/>
      <c r="B209" s="49"/>
      <c r="C209" s="49"/>
      <c r="D209" s="49"/>
      <c r="E209" s="49"/>
      <c r="F209" s="49"/>
      <c r="G209" s="49"/>
      <c r="H209" s="48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9.899999999999999" customHeight="1" x14ac:dyDescent="0.35">
      <c r="A210" s="90"/>
      <c r="B210" s="90"/>
      <c r="C210" s="90"/>
      <c r="D210" s="90"/>
      <c r="E210" s="49"/>
      <c r="F210" s="61"/>
      <c r="G210" s="61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22.9" customHeight="1" x14ac:dyDescent="0.35">
      <c r="A211" s="50" t="s">
        <v>370</v>
      </c>
      <c r="B211" s="51"/>
      <c r="C211" s="51"/>
      <c r="D211" s="51"/>
      <c r="E211" s="52"/>
      <c r="F211" s="93"/>
      <c r="G211" s="93"/>
      <c r="H211" s="93"/>
      <c r="I211" s="17"/>
      <c r="J211" s="17"/>
      <c r="K211" s="17"/>
      <c r="L211" s="17"/>
      <c r="M211" s="17"/>
      <c r="N211" s="17"/>
      <c r="O211" s="17"/>
      <c r="P211" s="17"/>
      <c r="Q211" s="94" t="s">
        <v>114</v>
      </c>
      <c r="R211" s="94"/>
      <c r="S211" s="94"/>
    </row>
    <row r="225" hidden="1" x14ac:dyDescent="0.25"/>
    <row r="226" hidden="1" x14ac:dyDescent="0.25"/>
  </sheetData>
  <mergeCells count="85">
    <mergeCell ref="A185:B185"/>
    <mergeCell ref="A79:B79"/>
    <mergeCell ref="A172:B172"/>
    <mergeCell ref="A177:B177"/>
    <mergeCell ref="A179:B179"/>
    <mergeCell ref="A183:B183"/>
    <mergeCell ref="A169:B169"/>
    <mergeCell ref="A141:B141"/>
    <mergeCell ref="A114:B114"/>
    <mergeCell ref="A122:B122"/>
    <mergeCell ref="A123:B123"/>
    <mergeCell ref="A181:B181"/>
    <mergeCell ref="A23:B23"/>
    <mergeCell ref="A7:R7"/>
    <mergeCell ref="M8:O8"/>
    <mergeCell ref="J9:J10"/>
    <mergeCell ref="K9:L9"/>
    <mergeCell ref="M9:M10"/>
    <mergeCell ref="G8:G10"/>
    <mergeCell ref="C10:C11"/>
    <mergeCell ref="I8:I10"/>
    <mergeCell ref="J8:L8"/>
    <mergeCell ref="Q9:R9"/>
    <mergeCell ref="P8:R8"/>
    <mergeCell ref="A22:B22"/>
    <mergeCell ref="A13:B13"/>
    <mergeCell ref="A14:B14"/>
    <mergeCell ref="A15:B15"/>
    <mergeCell ref="Q1:R1"/>
    <mergeCell ref="Q3:R3"/>
    <mergeCell ref="A8:A11"/>
    <mergeCell ref="D10:D11"/>
    <mergeCell ref="H8:H10"/>
    <mergeCell ref="B8:B11"/>
    <mergeCell ref="C8:D9"/>
    <mergeCell ref="E8:E11"/>
    <mergeCell ref="F8:F11"/>
    <mergeCell ref="N9:O9"/>
    <mergeCell ref="P9:P10"/>
    <mergeCell ref="A30:B30"/>
    <mergeCell ref="A92:B92"/>
    <mergeCell ref="A37:B37"/>
    <mergeCell ref="A59:B59"/>
    <mergeCell ref="A52:B52"/>
    <mergeCell ref="A49:B49"/>
    <mergeCell ref="A36:B36"/>
    <mergeCell ref="A32:B32"/>
    <mergeCell ref="A54:B54"/>
    <mergeCell ref="A82:B82"/>
    <mergeCell ref="A83:B83"/>
    <mergeCell ref="A86:B86"/>
    <mergeCell ref="A43:B43"/>
    <mergeCell ref="A56:B56"/>
    <mergeCell ref="F211:H211"/>
    <mergeCell ref="Q211:S211"/>
    <mergeCell ref="A206:S206"/>
    <mergeCell ref="A47:B47"/>
    <mergeCell ref="A39:B39"/>
    <mergeCell ref="A46:B46"/>
    <mergeCell ref="A51:B51"/>
    <mergeCell ref="A66:B66"/>
    <mergeCell ref="A58:B58"/>
    <mergeCell ref="A72:B72"/>
    <mergeCell ref="A119:B119"/>
    <mergeCell ref="A145:B145"/>
    <mergeCell ref="A103:B103"/>
    <mergeCell ref="A67:B67"/>
    <mergeCell ref="A163:B163"/>
    <mergeCell ref="A164:B164"/>
    <mergeCell ref="A25:B25"/>
    <mergeCell ref="A210:D210"/>
    <mergeCell ref="A102:B102"/>
    <mergeCell ref="A147:B147"/>
    <mergeCell ref="A76:B76"/>
    <mergeCell ref="A130:B130"/>
    <mergeCell ref="A135:B135"/>
    <mergeCell ref="A110:B110"/>
    <mergeCell ref="A132:B132"/>
    <mergeCell ref="A150:B150"/>
    <mergeCell ref="A189:B189"/>
    <mergeCell ref="A139:B139"/>
    <mergeCell ref="A143:B143"/>
    <mergeCell ref="A64:B64"/>
    <mergeCell ref="A28:B28"/>
    <mergeCell ref="A62:B62"/>
  </mergeCells>
  <pageMargins left="0.78740157480314965" right="0.39370078740157483" top="1.1811023622047245" bottom="0.39370078740157483" header="0.31496062992125984" footer="0.31496062992125984"/>
  <pageSetup paperSize="9" scale="73" firstPageNumber="3" fitToHeight="0" orientation="landscape" useFirstPageNumber="1" r:id="rId1"/>
  <headerFooter>
    <oddHeader>&amp;C&amp;"PT Astra Serif,обычный"&amp;18&amp;P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14.42578125" customWidth="1"/>
    <col min="4" max="4" width="11.42578125" customWidth="1"/>
    <col min="16" max="18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Надежда</cp:lastModifiedBy>
  <cp:lastPrinted>2020-05-18T06:38:09Z</cp:lastPrinted>
  <dcterms:created xsi:type="dcterms:W3CDTF">2017-07-19T08:16:29Z</dcterms:created>
  <dcterms:modified xsi:type="dcterms:W3CDTF">2020-06-01T09:41:28Z</dcterms:modified>
</cp:coreProperties>
</file>